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vailability Planner" sheetId="2" state="visible" r:id="rId2"/>
    <sheet xmlns:r="http://schemas.openxmlformats.org/officeDocument/2006/relationships" name="Provider Directory" sheetId="3" state="visible" r:id="rId3"/>
    <sheet xmlns:r="http://schemas.openxmlformats.org/officeDocument/2006/relationships" name="Lists &amp; Settings" sheetId="4" state="visible" r:id="rId4"/>
    <sheet xmlns:r="http://schemas.openxmlformats.org/officeDocument/2006/relationships" name="Instructions" sheetId="5" state="visible" r:id="rId5"/>
  </sheets>
  <definedNames>
    <definedName name="_xlnm._FilterDatabase" localSheetId="0" hidden="1">'Dashboard'!$A$13:$N$20</definedName>
    <definedName name="_xlnm.Print_Area" localSheetId="0">'Dashboard'!$A$1:$N$45</definedName>
    <definedName name="_xlnm._FilterDatabase" localSheetId="1" hidden="1">'Availability Planner'!$A$6:$X$506</definedName>
    <definedName name="_xlnm.Print_Area" localSheetId="1">'Availability Planner'!$A$1:$X$506</definedName>
    <definedName name="_xlnm._FilterDatabase" localSheetId="2" hidden="1">'Provider Directory'!$A$6:$H$106</definedName>
    <definedName name="_xlnm._FilterDatabase" localSheetId="3" hidden="1">'Lists &amp; Settings'!$A$4:$G$101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4545B"/>
      <sz val="10"/>
    </font>
    <font>
      <name val="Calibri"/>
      <b val="1"/>
      <color rgb="0024343A"/>
      <sz val="10"/>
    </font>
    <font>
      <name val="Calibri"/>
      <b val="1"/>
      <color rgb="00FFFFFF"/>
      <sz val="10"/>
    </font>
    <font>
      <name val="Calibri"/>
      <b val="1"/>
      <color rgb="00183B4E"/>
      <sz val="15"/>
    </font>
    <font>
      <name val="Calibri"/>
      <color rgb="0024343A"/>
      <sz val="10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CE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F3F7F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/>
    </xf>
    <xf numFmtId="164" fontId="3" fillId="5" borderId="1" applyAlignment="1" applyProtection="1" pivotButton="0" quotePrefix="0" xfId="0">
      <alignment horizontal="center" vertical="center"/>
      <protection locked="0" hidden="0"/>
    </xf>
    <xf numFmtId="0" fontId="3" fillId="5" borderId="1" applyAlignment="1" applyProtection="1" pivotButton="0" quotePrefix="0" xfId="0">
      <alignment horizontal="center" vertical="center"/>
      <protection locked="0" hidden="0"/>
    </xf>
    <xf numFmtId="0" fontId="5" fillId="3" borderId="1" applyAlignment="1" pivotButton="0" quotePrefix="0" xfId="0">
      <alignment horizontal="center" vertical="center"/>
    </xf>
    <xf numFmtId="2" fontId="5" fillId="3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164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2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2" fontId="0" fillId="7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left" vertical="center"/>
      <protection locked="0" hidden="0"/>
    </xf>
    <xf numFmtId="164" fontId="6" fillId="5" borderId="1" applyAlignment="1" applyProtection="1" pivotButton="0" quotePrefix="0" xfId="0">
      <alignment horizontal="left" vertical="center"/>
      <protection locked="0" hidden="0"/>
    </xf>
    <xf numFmtId="0" fontId="6" fillId="3" borderId="1" applyAlignment="1" pivotButton="0" quotePrefix="0" xfId="0">
      <alignment horizontal="left" vertical="center"/>
    </xf>
    <xf numFmtId="18" fontId="6" fillId="5" borderId="1" applyAlignment="1" applyProtection="1" pivotButton="0" quotePrefix="0" xfId="0">
      <alignment horizontal="left" vertical="center"/>
      <protection locked="0" hidden="0"/>
    </xf>
    <xf numFmtId="2" fontId="6" fillId="3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0" fontId="4" fillId="4" borderId="0" pivotButton="0" quotePrefix="0" xfId="0"/>
    <xf numFmtId="0" fontId="7" fillId="4" borderId="0" pivotButton="0" quotePrefix="0" xfId="0"/>
    <xf numFmtId="0" fontId="0" fillId="0" borderId="0" applyAlignment="1" pivotButton="0" quotePrefix="0" xfId="0">
      <alignment horizontal="left" vertical="top" wrapText="1"/>
    </xf>
    <xf numFmtId="165" fontId="5" fillId="3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Appointment Capacity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'Dashboard'!E13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prstDash val="solid"/>
            </a:ln>
          </spPr>
          <cat>
            <numRef>
              <f>'Dashboard'!$A$14:$A$20</f>
            </numRef>
          </cat>
          <val>
            <numRef>
              <f>'Dashboard'!$E$14:$E$20</f>
            </numRef>
          </val>
        </ser>
        <ser>
          <idx val="1"/>
          <order val="1"/>
          <tx>
            <strRef>
              <f>'Dashboard'!F13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prstDash val="solid"/>
            </a:ln>
          </spPr>
          <cat>
            <numRef>
              <f>'Dashboard'!$A$14:$A$20</f>
            </numRef>
          </cat>
          <val>
            <numRef>
              <f>'Dashboard'!$F$14:$F$20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Appointments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Available Hours by Provider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'Dashboard'!K13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'Dashboard'!$J$14:$J$20</f>
            </numRef>
          </cat>
          <val>
            <numRef>
              <f>'Dashboard'!$K$14:$K$20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23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6" customWidth="1" min="3" max="3"/>
    <col width="14" customWidth="1" min="4" max="4"/>
    <col width="18" customWidth="1" min="5" max="5"/>
    <col width="14" customWidth="1" min="6" max="6"/>
    <col width="19" customWidth="1" min="7" max="7"/>
    <col width="14" customWidth="1" min="8" max="8"/>
    <col width="18" customWidth="1" min="9" max="9"/>
    <col width="27" customWidth="1" min="10" max="10"/>
    <col width="17" customWidth="1" min="11" max="11"/>
    <col width="17" customWidth="1" min="12" max="12"/>
    <col width="19" customWidth="1" min="13" max="13"/>
    <col width="17" customWidth="1" min="14" max="14"/>
  </cols>
  <sheetData>
    <row r="1" ht="26" customHeight="1">
      <c r="A1" s="1" t="inlineStr">
        <is>
          <t>Provider Availability Dashboard</t>
        </is>
      </c>
    </row>
    <row r="2" ht="20" customHeight="1">
      <c r="A2" s="2" t="inlineStr">
        <is>
          <t>Aggregate scheduling capacity only; no patient-level data</t>
        </is>
      </c>
    </row>
    <row r="3">
      <c r="L3" s="3" t="inlineStr">
        <is>
          <t>Data Through</t>
        </is>
      </c>
      <c r="M3" s="4">
        <f>IF(COUNTIFS('Availability Planner'!$C$7:$C$506,"Active",'Availability Planner'!$D$7:$D$506,"&gt;0")=0,"",MAX('Availability Planner'!$D$7:$D$506))</f>
        <v/>
      </c>
    </row>
    <row r="4">
      <c r="A4" s="5" t="inlineStr">
        <is>
          <t>Start Date</t>
        </is>
      </c>
      <c r="C4" s="5" t="inlineStr">
        <is>
          <t>End Date</t>
        </is>
      </c>
      <c r="E4" s="5" t="inlineStr">
        <is>
          <t>Clinic</t>
        </is>
      </c>
      <c r="G4" s="5" t="inlineStr">
        <is>
          <t>Provider</t>
        </is>
      </c>
      <c r="I4" s="5" t="inlineStr">
        <is>
          <t>Visit Mode</t>
        </is>
      </c>
      <c r="K4" s="5" t="inlineStr">
        <is>
          <t>Report Date</t>
        </is>
      </c>
    </row>
    <row r="5">
      <c r="A5" s="6" t="n">
        <v>46272</v>
      </c>
      <c r="C5" s="6" t="n">
        <v>46278</v>
      </c>
      <c r="E5" s="7" t="inlineStr">
        <is>
          <t>All Clinics</t>
        </is>
      </c>
      <c r="G5" s="7" t="inlineStr">
        <is>
          <t>All Providers</t>
        </is>
      </c>
      <c r="I5" s="7" t="inlineStr">
        <is>
          <t>All Visit Modes</t>
        </is>
      </c>
      <c r="K5" s="6" t="n">
        <v>46271</v>
      </c>
    </row>
    <row r="6"/>
    <row r="7"/>
    <row r="8">
      <c r="A8" s="5" t="inlineStr">
        <is>
          <t>Active Availability Blocks</t>
        </is>
      </c>
      <c r="C8" s="5" t="inlineStr">
        <is>
          <t>Available Hours</t>
        </is>
      </c>
      <c r="E8" s="5" t="inlineStr">
        <is>
          <t>Planned Slots</t>
        </is>
      </c>
      <c r="G8" s="5" t="inlineStr">
        <is>
          <t>Booked Appointments</t>
        </is>
      </c>
      <c r="I8" s="5" t="inlineStr">
        <is>
          <t>Remaining Slots</t>
        </is>
      </c>
      <c r="K8" s="5" t="inlineStr">
        <is>
          <t>Utilization</t>
        </is>
      </c>
      <c r="M8" s="5" t="inlineStr">
        <is>
          <t>Records Needing Review</t>
        </is>
      </c>
    </row>
    <row r="9">
      <c r="A9" s="8">
        <f>IF(OR($A$5="",$C$5="",$C$5&lt;$A$5),"",COUNTIF('Availability Planner'!$X$7:$X$506,1))</f>
        <v/>
      </c>
      <c r="C9" s="9">
        <f>IF(OR($A$5="",$C$5="",$C$5&lt;$A$5),"",SUMIF('Availability Planner'!$X$7:$X$506,1,'Availability Planner'!$P$7:$P$506))</f>
        <v/>
      </c>
      <c r="E9" s="8">
        <f>IF(OR($A$5="",$C$5="",$C$5&lt;$A$5),"",SUMIF('Availability Planner'!$X$7:$X$506,1,'Availability Planner'!$Q$7:$Q$506))</f>
        <v/>
      </c>
      <c r="G9" s="8">
        <f>IF(OR($A$5="",$C$5="",$C$5&lt;$A$5),"",SUMIF('Availability Planner'!$X$7:$X$506,1,'Availability Planner'!$L$7:$L$506))</f>
        <v/>
      </c>
      <c r="I9" s="8">
        <f>IF(OR($A$5="",$C$5="",$C$5&lt;$A$5),"",SUMIF('Availability Planner'!$X$7:$X$506,1,'Availability Planner'!$R$7:$R$506))</f>
        <v/>
      </c>
      <c r="K9" s="31">
        <f>IF(OR($A$5="",$C$5="",$C$5&lt;$A$5),"",IF($E$9=0,"",$G$9/$E$9))</f>
        <v/>
      </c>
      <c r="M9" s="8">
        <f>IF(OR($A$5="",$C$5="",$C$5&lt;$A$5),"",COUNTIFS('Availability Planner'!$X$7:$X$506,1,'Availability Planner'!$V$7:$V$506,"&lt;&gt;OK",'Availability Planner'!$V$7:$V$506,"&lt;&gt;"))</f>
        <v/>
      </c>
    </row>
    <row r="10"/>
    <row r="11"/>
    <row r="12"/>
    <row r="13" ht="34" customHeight="1">
      <c r="A13" s="11" t="inlineStr">
        <is>
          <t>Date</t>
        </is>
      </c>
      <c r="B13" s="11" t="inlineStr">
        <is>
          <t>Weekday</t>
        </is>
      </c>
      <c r="C13" s="11" t="inlineStr">
        <is>
          <t>Available Hours</t>
        </is>
      </c>
      <c r="D13" s="11" t="inlineStr">
        <is>
          <t>Planned Slots</t>
        </is>
      </c>
      <c r="E13" s="11" t="inlineStr">
        <is>
          <t>Booked Appointments</t>
        </is>
      </c>
      <c r="F13" s="11" t="inlineStr">
        <is>
          <t>Remaining Slots</t>
        </is>
      </c>
      <c r="G13" s="11" t="inlineStr">
        <is>
          <t>Utilization</t>
        </is>
      </c>
      <c r="H13" s="11" t="inlineStr">
        <is>
          <t>Review Items</t>
        </is>
      </c>
      <c r="J13" s="11" t="inlineStr">
        <is>
          <t>Provider</t>
        </is>
      </c>
      <c r="K13" s="11" t="inlineStr">
        <is>
          <t>Available Hours</t>
        </is>
      </c>
      <c r="L13" s="11" t="inlineStr">
        <is>
          <t>Planned Slots</t>
        </is>
      </c>
      <c r="M13" s="11" t="inlineStr">
        <is>
          <t>Booked Appointments</t>
        </is>
      </c>
      <c r="N13" s="11" t="inlineStr">
        <is>
          <t>Remaining Slots</t>
        </is>
      </c>
    </row>
    <row r="14">
      <c r="A14" s="12">
        <f>IF(OR($A$5="",$C$5="",$C$5&lt;$A$5),"",$A$5)</f>
        <v/>
      </c>
      <c r="B14" s="13">
        <f>IF(A14="","",CHOOSE(WEEKDAY(A14,1),"Sunday","Monday","Tuesday","Wednesday","Thursday","Friday","Saturday"))</f>
        <v/>
      </c>
      <c r="C14" s="14">
        <f>IF($A14="","",SUMIFS('Availability Planner'!$P$7:$P$506,'Availability Planner'!$X$7:$X$506,1,'Availability Planner'!$D$7:$D$506,$A14))</f>
        <v/>
      </c>
      <c r="D14" s="13">
        <f>IF($A14="","",SUMIFS('Availability Planner'!$Q$7:$Q$506,'Availability Planner'!$X$7:$X$506,1,'Availability Planner'!$D$7:$D$506,$A14))</f>
        <v/>
      </c>
      <c r="E14" s="13">
        <f>IF($A14="","",SUMIFS('Availability Planner'!$L$7:$L$506,'Availability Planner'!$X$7:$X$506,1,'Availability Planner'!$D$7:$D$506,$A14))</f>
        <v/>
      </c>
      <c r="F14" s="13">
        <f>IF($A14="","",SUMIFS('Availability Planner'!$R$7:$R$506,'Availability Planner'!$X$7:$X$506,1,'Availability Planner'!$D$7:$D$506,$A14))</f>
        <v/>
      </c>
      <c r="G14" s="32">
        <f>IF($A14="","",IF(D14=0,"",E14/D14))</f>
        <v/>
      </c>
      <c r="H14" s="13">
        <f>IF($A14="","",COUNTIFS('Availability Planner'!$X$7:$X$506,1,'Availability Planner'!$D$7:$D$506,$A14,'Availability Planner'!$V$7:$V$506,"&lt;&gt;OK",'Availability Planner'!$V$7:$V$506,"&lt;&gt;"))</f>
        <v/>
      </c>
      <c r="J14" s="13">
        <f>IF('Provider Directory'!G7="Active",'Provider Directory'!C7,"")</f>
        <v/>
      </c>
      <c r="K14" s="14">
        <f>IF($J14="","",SUMIFS('Availability Planner'!$P$7:$P$506,'Availability Planner'!$D$7:$D$506,"&gt;="&amp;$A$5,'Availability Planner'!$D$7:$D$506,"&lt;="&amp;$C$5,'Availability Planner'!$F$7:$F$506,$J14,'Availability Planner'!$C$7:$C$506,"Active"))</f>
        <v/>
      </c>
      <c r="L14" s="13">
        <f>IF($J14="","",SUMIFS('Availability Planner'!$Q$7:$Q$506,'Availability Planner'!$D$7:$D$506,"&gt;="&amp;$A$5,'Availability Planner'!$D$7:$D$506,"&lt;="&amp;$C$5,'Availability Planner'!$F$7:$F$506,$J14,'Availability Planner'!$C$7:$C$506,"Active"))</f>
        <v/>
      </c>
      <c r="M14" s="13">
        <f>IF($J14="","",SUMIFS('Availability Planner'!$L$7:$L$506,'Availability Planner'!$D$7:$D$506,"&gt;="&amp;$A$5,'Availability Planner'!$D$7:$D$506,"&lt;="&amp;$C$5,'Availability Planner'!$F$7:$F$506,$J14,'Availability Planner'!$C$7:$C$506,"Active"))</f>
        <v/>
      </c>
      <c r="N14" s="13">
        <f>IF($J14="","",SUMIFS('Availability Planner'!$R$7:$R$506,'Availability Planner'!$D$7:$D$506,"&gt;="&amp;$A$5,'Availability Planner'!$D$7:$D$506,"&lt;="&amp;$C$5,'Availability Planner'!$F$7:$F$506,$J14,'Availability Planner'!$C$7:$C$506,"Active"))</f>
        <v/>
      </c>
    </row>
    <row r="15">
      <c r="A15" s="16">
        <f>IF(A14="","",IF(A14+1&gt;$C$5,"",A14+1))</f>
        <v/>
      </c>
      <c r="B15" s="17">
        <f>IF(A15="","",CHOOSE(WEEKDAY(A15,1),"Sunday","Monday","Tuesday","Wednesday","Thursday","Friday","Saturday"))</f>
        <v/>
      </c>
      <c r="C15" s="18">
        <f>IF($A15="","",SUMIFS('Availability Planner'!$P$7:$P$506,'Availability Planner'!$X$7:$X$506,1,'Availability Planner'!$D$7:$D$506,$A15))</f>
        <v/>
      </c>
      <c r="D15" s="17">
        <f>IF($A15="","",SUMIFS('Availability Planner'!$Q$7:$Q$506,'Availability Planner'!$X$7:$X$506,1,'Availability Planner'!$D$7:$D$506,$A15))</f>
        <v/>
      </c>
      <c r="E15" s="17">
        <f>IF($A15="","",SUMIFS('Availability Planner'!$L$7:$L$506,'Availability Planner'!$X$7:$X$506,1,'Availability Planner'!$D$7:$D$506,$A15))</f>
        <v/>
      </c>
      <c r="F15" s="17">
        <f>IF($A15="","",SUMIFS('Availability Planner'!$R$7:$R$506,'Availability Planner'!$X$7:$X$506,1,'Availability Planner'!$D$7:$D$506,$A15))</f>
        <v/>
      </c>
      <c r="G15" s="33">
        <f>IF($A15="","",IF(D15=0,"",E15/D15))</f>
        <v/>
      </c>
      <c r="H15" s="17">
        <f>IF($A15="","",COUNTIFS('Availability Planner'!$X$7:$X$506,1,'Availability Planner'!$D$7:$D$506,$A15,'Availability Planner'!$V$7:$V$506,"&lt;&gt;OK",'Availability Planner'!$V$7:$V$506,"&lt;&gt;"))</f>
        <v/>
      </c>
      <c r="J15" s="17">
        <f>IF('Provider Directory'!G8="Active",'Provider Directory'!C8,"")</f>
        <v/>
      </c>
      <c r="K15" s="18">
        <f>IF($J15="","",SUMIFS('Availability Planner'!$P$7:$P$506,'Availability Planner'!$D$7:$D$506,"&gt;="&amp;$A$5,'Availability Planner'!$D$7:$D$506,"&lt;="&amp;$C$5,'Availability Planner'!$F$7:$F$506,$J15,'Availability Planner'!$C$7:$C$506,"Active"))</f>
        <v/>
      </c>
      <c r="L15" s="17">
        <f>IF($J15="","",SUMIFS('Availability Planner'!$Q$7:$Q$506,'Availability Planner'!$D$7:$D$506,"&gt;="&amp;$A$5,'Availability Planner'!$D$7:$D$506,"&lt;="&amp;$C$5,'Availability Planner'!$F$7:$F$506,$J15,'Availability Planner'!$C$7:$C$506,"Active"))</f>
        <v/>
      </c>
      <c r="M15" s="17">
        <f>IF($J15="","",SUMIFS('Availability Planner'!$L$7:$L$506,'Availability Planner'!$D$7:$D$506,"&gt;="&amp;$A$5,'Availability Planner'!$D$7:$D$506,"&lt;="&amp;$C$5,'Availability Planner'!$F$7:$F$506,$J15,'Availability Planner'!$C$7:$C$506,"Active"))</f>
        <v/>
      </c>
      <c r="N15" s="17">
        <f>IF($J15="","",SUMIFS('Availability Planner'!$R$7:$R$506,'Availability Planner'!$D$7:$D$506,"&gt;="&amp;$A$5,'Availability Planner'!$D$7:$D$506,"&lt;="&amp;$C$5,'Availability Planner'!$F$7:$F$506,$J15,'Availability Planner'!$C$7:$C$506,"Active"))</f>
        <v/>
      </c>
    </row>
    <row r="16">
      <c r="A16" s="12">
        <f>IF(A15="","",IF(A15+1&gt;$C$5,"",A15+1))</f>
        <v/>
      </c>
      <c r="B16" s="13">
        <f>IF(A16="","",CHOOSE(WEEKDAY(A16,1),"Sunday","Monday","Tuesday","Wednesday","Thursday","Friday","Saturday"))</f>
        <v/>
      </c>
      <c r="C16" s="14">
        <f>IF($A16="","",SUMIFS('Availability Planner'!$P$7:$P$506,'Availability Planner'!$X$7:$X$506,1,'Availability Planner'!$D$7:$D$506,$A16))</f>
        <v/>
      </c>
      <c r="D16" s="13">
        <f>IF($A16="","",SUMIFS('Availability Planner'!$Q$7:$Q$506,'Availability Planner'!$X$7:$X$506,1,'Availability Planner'!$D$7:$D$506,$A16))</f>
        <v/>
      </c>
      <c r="E16" s="13">
        <f>IF($A16="","",SUMIFS('Availability Planner'!$L$7:$L$506,'Availability Planner'!$X$7:$X$506,1,'Availability Planner'!$D$7:$D$506,$A16))</f>
        <v/>
      </c>
      <c r="F16" s="13">
        <f>IF($A16="","",SUMIFS('Availability Planner'!$R$7:$R$506,'Availability Planner'!$X$7:$X$506,1,'Availability Planner'!$D$7:$D$506,$A16))</f>
        <v/>
      </c>
      <c r="G16" s="32">
        <f>IF($A16="","",IF(D16=0,"",E16/D16))</f>
        <v/>
      </c>
      <c r="H16" s="13">
        <f>IF($A16="","",COUNTIFS('Availability Planner'!$X$7:$X$506,1,'Availability Planner'!$D$7:$D$506,$A16,'Availability Planner'!$V$7:$V$506,"&lt;&gt;OK",'Availability Planner'!$V$7:$V$506,"&lt;&gt;"))</f>
        <v/>
      </c>
      <c r="J16" s="13">
        <f>IF('Provider Directory'!G9="Active",'Provider Directory'!C9,"")</f>
        <v/>
      </c>
      <c r="K16" s="14">
        <f>IF($J16="","",SUMIFS('Availability Planner'!$P$7:$P$506,'Availability Planner'!$D$7:$D$506,"&gt;="&amp;$A$5,'Availability Planner'!$D$7:$D$506,"&lt;="&amp;$C$5,'Availability Planner'!$F$7:$F$506,$J16,'Availability Planner'!$C$7:$C$506,"Active"))</f>
        <v/>
      </c>
      <c r="L16" s="13">
        <f>IF($J16="","",SUMIFS('Availability Planner'!$Q$7:$Q$506,'Availability Planner'!$D$7:$D$506,"&gt;="&amp;$A$5,'Availability Planner'!$D$7:$D$506,"&lt;="&amp;$C$5,'Availability Planner'!$F$7:$F$506,$J16,'Availability Planner'!$C$7:$C$506,"Active"))</f>
        <v/>
      </c>
      <c r="M16" s="13">
        <f>IF($J16="","",SUMIFS('Availability Planner'!$L$7:$L$506,'Availability Planner'!$D$7:$D$506,"&gt;="&amp;$A$5,'Availability Planner'!$D$7:$D$506,"&lt;="&amp;$C$5,'Availability Planner'!$F$7:$F$506,$J16,'Availability Planner'!$C$7:$C$506,"Active"))</f>
        <v/>
      </c>
      <c r="N16" s="13">
        <f>IF($J16="","",SUMIFS('Availability Planner'!$R$7:$R$506,'Availability Planner'!$D$7:$D$506,"&gt;="&amp;$A$5,'Availability Planner'!$D$7:$D$506,"&lt;="&amp;$C$5,'Availability Planner'!$F$7:$F$506,$J16,'Availability Planner'!$C$7:$C$506,"Active"))</f>
        <v/>
      </c>
    </row>
    <row r="17">
      <c r="A17" s="16">
        <f>IF(A16="","",IF(A16+1&gt;$C$5,"",A16+1))</f>
        <v/>
      </c>
      <c r="B17" s="17">
        <f>IF(A17="","",CHOOSE(WEEKDAY(A17,1),"Sunday","Monday","Tuesday","Wednesday","Thursday","Friday","Saturday"))</f>
        <v/>
      </c>
      <c r="C17" s="18">
        <f>IF($A17="","",SUMIFS('Availability Planner'!$P$7:$P$506,'Availability Planner'!$X$7:$X$506,1,'Availability Planner'!$D$7:$D$506,$A17))</f>
        <v/>
      </c>
      <c r="D17" s="17">
        <f>IF($A17="","",SUMIFS('Availability Planner'!$Q$7:$Q$506,'Availability Planner'!$X$7:$X$506,1,'Availability Planner'!$D$7:$D$506,$A17))</f>
        <v/>
      </c>
      <c r="E17" s="17">
        <f>IF($A17="","",SUMIFS('Availability Planner'!$L$7:$L$506,'Availability Planner'!$X$7:$X$506,1,'Availability Planner'!$D$7:$D$506,$A17))</f>
        <v/>
      </c>
      <c r="F17" s="17">
        <f>IF($A17="","",SUMIFS('Availability Planner'!$R$7:$R$506,'Availability Planner'!$X$7:$X$506,1,'Availability Planner'!$D$7:$D$506,$A17))</f>
        <v/>
      </c>
      <c r="G17" s="33">
        <f>IF($A17="","",IF(D17=0,"",E17/D17))</f>
        <v/>
      </c>
      <c r="H17" s="17">
        <f>IF($A17="","",COUNTIFS('Availability Planner'!$X$7:$X$506,1,'Availability Planner'!$D$7:$D$506,$A17,'Availability Planner'!$V$7:$V$506,"&lt;&gt;OK",'Availability Planner'!$V$7:$V$506,"&lt;&gt;"))</f>
        <v/>
      </c>
      <c r="J17" s="17">
        <f>IF('Provider Directory'!G10="Active",'Provider Directory'!C10,"")</f>
        <v/>
      </c>
      <c r="K17" s="18">
        <f>IF($J17="","",SUMIFS('Availability Planner'!$P$7:$P$506,'Availability Planner'!$D$7:$D$506,"&gt;="&amp;$A$5,'Availability Planner'!$D$7:$D$506,"&lt;="&amp;$C$5,'Availability Planner'!$F$7:$F$506,$J17,'Availability Planner'!$C$7:$C$506,"Active"))</f>
        <v/>
      </c>
      <c r="L17" s="17">
        <f>IF($J17="","",SUMIFS('Availability Planner'!$Q$7:$Q$506,'Availability Planner'!$D$7:$D$506,"&gt;="&amp;$A$5,'Availability Planner'!$D$7:$D$506,"&lt;="&amp;$C$5,'Availability Planner'!$F$7:$F$506,$J17,'Availability Planner'!$C$7:$C$506,"Active"))</f>
        <v/>
      </c>
      <c r="M17" s="17">
        <f>IF($J17="","",SUMIFS('Availability Planner'!$L$7:$L$506,'Availability Planner'!$D$7:$D$506,"&gt;="&amp;$A$5,'Availability Planner'!$D$7:$D$506,"&lt;="&amp;$C$5,'Availability Planner'!$F$7:$F$506,$J17,'Availability Planner'!$C$7:$C$506,"Active"))</f>
        <v/>
      </c>
      <c r="N17" s="17">
        <f>IF($J17="","",SUMIFS('Availability Planner'!$R$7:$R$506,'Availability Planner'!$D$7:$D$506,"&gt;="&amp;$A$5,'Availability Planner'!$D$7:$D$506,"&lt;="&amp;$C$5,'Availability Planner'!$F$7:$F$506,$J17,'Availability Planner'!$C$7:$C$506,"Active"))</f>
        <v/>
      </c>
    </row>
    <row r="18">
      <c r="A18" s="12">
        <f>IF(A17="","",IF(A17+1&gt;$C$5,"",A17+1))</f>
        <v/>
      </c>
      <c r="B18" s="13">
        <f>IF(A18="","",CHOOSE(WEEKDAY(A18,1),"Sunday","Monday","Tuesday","Wednesday","Thursday","Friday","Saturday"))</f>
        <v/>
      </c>
      <c r="C18" s="14">
        <f>IF($A18="","",SUMIFS('Availability Planner'!$P$7:$P$506,'Availability Planner'!$X$7:$X$506,1,'Availability Planner'!$D$7:$D$506,$A18))</f>
        <v/>
      </c>
      <c r="D18" s="13">
        <f>IF($A18="","",SUMIFS('Availability Planner'!$Q$7:$Q$506,'Availability Planner'!$X$7:$X$506,1,'Availability Planner'!$D$7:$D$506,$A18))</f>
        <v/>
      </c>
      <c r="E18" s="13">
        <f>IF($A18="","",SUMIFS('Availability Planner'!$L$7:$L$506,'Availability Planner'!$X$7:$X$506,1,'Availability Planner'!$D$7:$D$506,$A18))</f>
        <v/>
      </c>
      <c r="F18" s="13">
        <f>IF($A18="","",SUMIFS('Availability Planner'!$R$7:$R$506,'Availability Planner'!$X$7:$X$506,1,'Availability Planner'!$D$7:$D$506,$A18))</f>
        <v/>
      </c>
      <c r="G18" s="32">
        <f>IF($A18="","",IF(D18=0,"",E18/D18))</f>
        <v/>
      </c>
      <c r="H18" s="13">
        <f>IF($A18="","",COUNTIFS('Availability Planner'!$X$7:$X$506,1,'Availability Planner'!$D$7:$D$506,$A18,'Availability Planner'!$V$7:$V$506,"&lt;&gt;OK",'Availability Planner'!$V$7:$V$506,"&lt;&gt;"))</f>
        <v/>
      </c>
      <c r="J18" s="13">
        <f>IF('Provider Directory'!G11="Active",'Provider Directory'!C11,"")</f>
        <v/>
      </c>
      <c r="K18" s="14">
        <f>IF($J18="","",SUMIFS('Availability Planner'!$P$7:$P$506,'Availability Planner'!$D$7:$D$506,"&gt;="&amp;$A$5,'Availability Planner'!$D$7:$D$506,"&lt;="&amp;$C$5,'Availability Planner'!$F$7:$F$506,$J18,'Availability Planner'!$C$7:$C$506,"Active"))</f>
        <v/>
      </c>
      <c r="L18" s="13">
        <f>IF($J18="","",SUMIFS('Availability Planner'!$Q$7:$Q$506,'Availability Planner'!$D$7:$D$506,"&gt;="&amp;$A$5,'Availability Planner'!$D$7:$D$506,"&lt;="&amp;$C$5,'Availability Planner'!$F$7:$F$506,$J18,'Availability Planner'!$C$7:$C$506,"Active"))</f>
        <v/>
      </c>
      <c r="M18" s="13">
        <f>IF($J18="","",SUMIFS('Availability Planner'!$L$7:$L$506,'Availability Planner'!$D$7:$D$506,"&gt;="&amp;$A$5,'Availability Planner'!$D$7:$D$506,"&lt;="&amp;$C$5,'Availability Planner'!$F$7:$F$506,$J18,'Availability Planner'!$C$7:$C$506,"Active"))</f>
        <v/>
      </c>
      <c r="N18" s="13">
        <f>IF($J18="","",SUMIFS('Availability Planner'!$R$7:$R$506,'Availability Planner'!$D$7:$D$506,"&gt;="&amp;$A$5,'Availability Planner'!$D$7:$D$506,"&lt;="&amp;$C$5,'Availability Planner'!$F$7:$F$506,$J18,'Availability Planner'!$C$7:$C$506,"Active"))</f>
        <v/>
      </c>
    </row>
    <row r="19">
      <c r="A19" s="16">
        <f>IF(A18="","",IF(A18+1&gt;$C$5,"",A18+1))</f>
        <v/>
      </c>
      <c r="B19" s="17">
        <f>IF(A19="","",CHOOSE(WEEKDAY(A19,1),"Sunday","Monday","Tuesday","Wednesday","Thursday","Friday","Saturday"))</f>
        <v/>
      </c>
      <c r="C19" s="18">
        <f>IF($A19="","",SUMIFS('Availability Planner'!$P$7:$P$506,'Availability Planner'!$X$7:$X$506,1,'Availability Planner'!$D$7:$D$506,$A19))</f>
        <v/>
      </c>
      <c r="D19" s="17">
        <f>IF($A19="","",SUMIFS('Availability Planner'!$Q$7:$Q$506,'Availability Planner'!$X$7:$X$506,1,'Availability Planner'!$D$7:$D$506,$A19))</f>
        <v/>
      </c>
      <c r="E19" s="17">
        <f>IF($A19="","",SUMIFS('Availability Planner'!$L$7:$L$506,'Availability Planner'!$X$7:$X$506,1,'Availability Planner'!$D$7:$D$506,$A19))</f>
        <v/>
      </c>
      <c r="F19" s="17">
        <f>IF($A19="","",SUMIFS('Availability Planner'!$R$7:$R$506,'Availability Planner'!$X$7:$X$506,1,'Availability Planner'!$D$7:$D$506,$A19))</f>
        <v/>
      </c>
      <c r="G19" s="33">
        <f>IF($A19="","",IF(D19=0,"",E19/D19))</f>
        <v/>
      </c>
      <c r="H19" s="17">
        <f>IF($A19="","",COUNTIFS('Availability Planner'!$X$7:$X$506,1,'Availability Planner'!$D$7:$D$506,$A19,'Availability Planner'!$V$7:$V$506,"&lt;&gt;OK",'Availability Planner'!$V$7:$V$506,"&lt;&gt;"))</f>
        <v/>
      </c>
      <c r="J19" s="17">
        <f>IF('Provider Directory'!G12="Active",'Provider Directory'!C12,"")</f>
        <v/>
      </c>
      <c r="K19" s="18">
        <f>IF($J19="","",SUMIFS('Availability Planner'!$P$7:$P$506,'Availability Planner'!$D$7:$D$506,"&gt;="&amp;$A$5,'Availability Planner'!$D$7:$D$506,"&lt;="&amp;$C$5,'Availability Planner'!$F$7:$F$506,$J19,'Availability Planner'!$C$7:$C$506,"Active"))</f>
        <v/>
      </c>
      <c r="L19" s="17">
        <f>IF($J19="","",SUMIFS('Availability Planner'!$Q$7:$Q$506,'Availability Planner'!$D$7:$D$506,"&gt;="&amp;$A$5,'Availability Planner'!$D$7:$D$506,"&lt;="&amp;$C$5,'Availability Planner'!$F$7:$F$506,$J19,'Availability Planner'!$C$7:$C$506,"Active"))</f>
        <v/>
      </c>
      <c r="M19" s="17">
        <f>IF($J19="","",SUMIFS('Availability Planner'!$L$7:$L$506,'Availability Planner'!$D$7:$D$506,"&gt;="&amp;$A$5,'Availability Planner'!$D$7:$D$506,"&lt;="&amp;$C$5,'Availability Planner'!$F$7:$F$506,$J19,'Availability Planner'!$C$7:$C$506,"Active"))</f>
        <v/>
      </c>
      <c r="N19" s="17">
        <f>IF($J19="","",SUMIFS('Availability Planner'!$R$7:$R$506,'Availability Planner'!$D$7:$D$506,"&gt;="&amp;$A$5,'Availability Planner'!$D$7:$D$506,"&lt;="&amp;$C$5,'Availability Planner'!$F$7:$F$506,$J19,'Availability Planner'!$C$7:$C$506,"Active"))</f>
        <v/>
      </c>
    </row>
    <row r="20">
      <c r="A20" s="12">
        <f>IF(A19="","",IF(A19+1&gt;$C$5,"",A19+1))</f>
        <v/>
      </c>
      <c r="B20" s="13">
        <f>IF(A20="","",CHOOSE(WEEKDAY(A20,1),"Sunday","Monday","Tuesday","Wednesday","Thursday","Friday","Saturday"))</f>
        <v/>
      </c>
      <c r="C20" s="14">
        <f>IF($A20="","",SUMIFS('Availability Planner'!$P$7:$P$506,'Availability Planner'!$X$7:$X$506,1,'Availability Planner'!$D$7:$D$506,$A20))</f>
        <v/>
      </c>
      <c r="D20" s="13">
        <f>IF($A20="","",SUMIFS('Availability Planner'!$Q$7:$Q$506,'Availability Planner'!$X$7:$X$506,1,'Availability Planner'!$D$7:$D$506,$A20))</f>
        <v/>
      </c>
      <c r="E20" s="13">
        <f>IF($A20="","",SUMIFS('Availability Planner'!$L$7:$L$506,'Availability Planner'!$X$7:$X$506,1,'Availability Planner'!$D$7:$D$506,$A20))</f>
        <v/>
      </c>
      <c r="F20" s="13">
        <f>IF($A20="","",SUMIFS('Availability Planner'!$R$7:$R$506,'Availability Planner'!$X$7:$X$506,1,'Availability Planner'!$D$7:$D$506,$A20))</f>
        <v/>
      </c>
      <c r="G20" s="32">
        <f>IF($A20="","",IF(D20=0,"",E20/D20))</f>
        <v/>
      </c>
      <c r="H20" s="13">
        <f>IF($A20="","",COUNTIFS('Availability Planner'!$X$7:$X$506,1,'Availability Planner'!$D$7:$D$506,$A20,'Availability Planner'!$V$7:$V$506,"&lt;&gt;OK",'Availability Planner'!$V$7:$V$506,"&lt;&gt;"))</f>
        <v/>
      </c>
      <c r="J20" s="13">
        <f>IF('Provider Directory'!G13="Active",'Provider Directory'!C13,"")</f>
        <v/>
      </c>
      <c r="K20" s="14">
        <f>IF($J20="","",SUMIFS('Availability Planner'!$P$7:$P$506,'Availability Planner'!$D$7:$D$506,"&gt;="&amp;$A$5,'Availability Planner'!$D$7:$D$506,"&lt;="&amp;$C$5,'Availability Planner'!$F$7:$F$506,$J20,'Availability Planner'!$C$7:$C$506,"Active"))</f>
        <v/>
      </c>
      <c r="L20" s="13">
        <f>IF($J20="","",SUMIFS('Availability Planner'!$Q$7:$Q$506,'Availability Planner'!$D$7:$D$506,"&gt;="&amp;$A$5,'Availability Planner'!$D$7:$D$506,"&lt;="&amp;$C$5,'Availability Planner'!$F$7:$F$506,$J20,'Availability Planner'!$C$7:$C$506,"Active"))</f>
        <v/>
      </c>
      <c r="M20" s="13">
        <f>IF($J20="","",SUMIFS('Availability Planner'!$L$7:$L$506,'Availability Planner'!$D$7:$D$506,"&gt;="&amp;$A$5,'Availability Planner'!$D$7:$D$506,"&lt;="&amp;$C$5,'Availability Planner'!$F$7:$F$506,$J20,'Availability Planner'!$C$7:$C$506,"Active"))</f>
        <v/>
      </c>
      <c r="N20" s="13">
        <f>IF($J20="","",SUMIFS('Availability Planner'!$R$7:$R$506,'Availability Planner'!$D$7:$D$506,"&gt;="&amp;$A$5,'Availability Planner'!$D$7:$D$506,"&lt;="&amp;$C$5,'Availability Planner'!$F$7:$F$506,$J20,'Availability Planner'!$C$7:$C$506,"Active"))</f>
        <v/>
      </c>
    </row>
    <row r="21">
      <c r="A21">
        <f>""</f>
        <v/>
      </c>
      <c r="B21">
        <f>""</f>
        <v/>
      </c>
      <c r="C21">
        <f>""</f>
        <v/>
      </c>
      <c r="D21">
        <f>""</f>
        <v/>
      </c>
      <c r="E21">
        <f>""</f>
        <v/>
      </c>
      <c r="F21">
        <f>""</f>
        <v/>
      </c>
      <c r="G21">
        <f>""</f>
        <v/>
      </c>
      <c r="H21">
        <f>""</f>
        <v/>
      </c>
      <c r="J21">
        <f>""</f>
        <v/>
      </c>
      <c r="K21">
        <f>""</f>
        <v/>
      </c>
      <c r="L21">
        <f>""</f>
        <v/>
      </c>
      <c r="M21">
        <f>""</f>
        <v/>
      </c>
      <c r="N21">
        <f>""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  <c r="F22">
        <f>""</f>
        <v/>
      </c>
      <c r="G22">
        <f>""</f>
        <v/>
      </c>
      <c r="H22">
        <f>""</f>
        <v/>
      </c>
      <c r="J22">
        <f>""</f>
        <v/>
      </c>
      <c r="K22">
        <f>""</f>
        <v/>
      </c>
      <c r="L22">
        <f>""</f>
        <v/>
      </c>
      <c r="M22">
        <f>""</f>
        <v/>
      </c>
      <c r="N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  <c r="H23">
        <f>""</f>
        <v/>
      </c>
      <c r="J23">
        <f>""</f>
        <v/>
      </c>
      <c r="K23">
        <f>""</f>
        <v/>
      </c>
      <c r="L23">
        <f>""</f>
        <v/>
      </c>
      <c r="M23">
        <f>""</f>
        <v/>
      </c>
      <c r="N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J24">
        <f>""</f>
        <v/>
      </c>
      <c r="K24">
        <f>""</f>
        <v/>
      </c>
      <c r="L24">
        <f>""</f>
        <v/>
      </c>
      <c r="M24">
        <f>""</f>
        <v/>
      </c>
      <c r="N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J25">
        <f>""</f>
        <v/>
      </c>
      <c r="K25">
        <f>""</f>
        <v/>
      </c>
      <c r="L25">
        <f>""</f>
        <v/>
      </c>
      <c r="M25">
        <f>""</f>
        <v/>
      </c>
      <c r="N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J26">
        <f>""</f>
        <v/>
      </c>
      <c r="K26">
        <f>""</f>
        <v/>
      </c>
      <c r="L26">
        <f>""</f>
        <v/>
      </c>
      <c r="M26">
        <f>""</f>
        <v/>
      </c>
      <c r="N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J27">
        <f>""</f>
        <v/>
      </c>
      <c r="K27">
        <f>""</f>
        <v/>
      </c>
      <c r="L27">
        <f>""</f>
        <v/>
      </c>
      <c r="M27">
        <f>""</f>
        <v/>
      </c>
      <c r="N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J28">
        <f>""</f>
        <v/>
      </c>
      <c r="K28">
        <f>""</f>
        <v/>
      </c>
      <c r="L28">
        <f>""</f>
        <v/>
      </c>
      <c r="M28">
        <f>""</f>
        <v/>
      </c>
      <c r="N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J29">
        <f>""</f>
        <v/>
      </c>
      <c r="K29">
        <f>""</f>
        <v/>
      </c>
      <c r="L29">
        <f>""</f>
        <v/>
      </c>
      <c r="M29">
        <f>""</f>
        <v/>
      </c>
      <c r="N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J30">
        <f>""</f>
        <v/>
      </c>
      <c r="K30">
        <f>""</f>
        <v/>
      </c>
      <c r="L30">
        <f>""</f>
        <v/>
      </c>
      <c r="M30">
        <f>""</f>
        <v/>
      </c>
      <c r="N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J31">
        <f>""</f>
        <v/>
      </c>
      <c r="K31">
        <f>""</f>
        <v/>
      </c>
      <c r="L31">
        <f>""</f>
        <v/>
      </c>
      <c r="M31">
        <f>""</f>
        <v/>
      </c>
      <c r="N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J32">
        <f>""</f>
        <v/>
      </c>
      <c r="K32">
        <f>""</f>
        <v/>
      </c>
      <c r="L32">
        <f>""</f>
        <v/>
      </c>
      <c r="M32">
        <f>""</f>
        <v/>
      </c>
      <c r="N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J33">
        <f>""</f>
        <v/>
      </c>
      <c r="K33">
        <f>""</f>
        <v/>
      </c>
      <c r="L33">
        <f>""</f>
        <v/>
      </c>
      <c r="M33">
        <f>""</f>
        <v/>
      </c>
      <c r="N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J34">
        <f>""</f>
        <v/>
      </c>
      <c r="K34">
        <f>""</f>
        <v/>
      </c>
      <c r="L34">
        <f>""</f>
        <v/>
      </c>
      <c r="M34">
        <f>""</f>
        <v/>
      </c>
      <c r="N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</row>
  </sheetData>
  <autoFilter ref="A13:N20"/>
  <mergeCells count="1">
    <mergeCell ref="A1:N1"/>
  </mergeCells>
  <dataValidations count="4">
    <dataValidation sqref="A5 C5 K5" showDropDown="0" showInputMessage="0" showErrorMessage="1" allowBlank="0" errorTitle="Invalid entry" error="Enter a date from 01/01/2020 through 12/31/2100." type="date" operator="between">
      <formula1>DATE(2020,1,1)</formula1>
      <formula2>DATE(2100,12,31)</formula2>
    </dataValidation>
    <dataValidation sqref="E5" showDropDown="0" showInputMessage="0" showErrorMessage="1" allowBlank="0" errorTitle="Invalid entry" error="Select a clinic from the list." type="list">
      <formula1>'Lists &amp; Settings'!$I$5:$I$101</formula1>
    </dataValidation>
    <dataValidation sqref="G5" showDropDown="0" showInputMessage="0" showErrorMessage="1" allowBlank="0" errorTitle="Invalid entry" error="Select a provider from the list." type="list">
      <formula1>'Lists &amp; Settings'!$L$5:$L$105</formula1>
    </dataValidation>
    <dataValidation sqref="I5" showDropDown="0" showInputMessage="0" showErrorMessage="1" allowBlank="0" errorTitle="Invalid entry" error="Select a visit mode from the list." type="list">
      <formula1>'Lists &amp; Settings'!$J$5:$J$101</formula1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5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24" customWidth="1" min="6" max="6"/>
    <col width="16" customWidth="1" min="7" max="7"/>
    <col width="29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34" customWidth="1" min="23" max="23"/>
    <col width="16" customWidth="1" min="24" max="24"/>
  </cols>
  <sheetData>
    <row r="1" ht="26" customHeight="1">
      <c r="A1" s="1" t="inlineStr">
        <is>
          <t>Provider Availability Planner</t>
        </is>
      </c>
    </row>
    <row r="2" ht="20" customHeight="1">
      <c r="A2" s="2" t="inlineStr">
        <is>
          <t>Enter one provider time block per row. Do not enter patient information.</t>
        </is>
      </c>
    </row>
    <row r="6" ht="34" customHeight="1">
      <c r="A6" s="11" t="inlineStr">
        <is>
          <t>Availability ID</t>
        </is>
      </c>
      <c r="B6" s="11" t="inlineStr">
        <is>
          <t>Last Updated</t>
        </is>
      </c>
      <c r="C6" s="11" t="inlineStr">
        <is>
          <t>Record Status</t>
        </is>
      </c>
      <c r="D6" s="11" t="inlineStr">
        <is>
          <t>Availability Date</t>
        </is>
      </c>
      <c r="E6" s="11" t="inlineStr">
        <is>
          <t>Weekday</t>
        </is>
      </c>
      <c r="F6" s="11" t="inlineStr">
        <is>
          <t>Provider</t>
        </is>
      </c>
      <c r="G6" s="11" t="inlineStr">
        <is>
          <t>Provider ID</t>
        </is>
      </c>
      <c r="H6" s="11" t="inlineStr">
        <is>
          <t>Clinic</t>
        </is>
      </c>
      <c r="I6" s="11" t="inlineStr">
        <is>
          <t>Visit Mode</t>
        </is>
      </c>
      <c r="J6" s="11" t="inlineStr">
        <is>
          <t>Block Type</t>
        </is>
      </c>
      <c r="K6" s="11" t="inlineStr">
        <is>
          <t>Slot Length Minutes</t>
        </is>
      </c>
      <c r="L6" s="11" t="inlineStr">
        <is>
          <t>Booked Appointments</t>
        </is>
      </c>
      <c r="M6" s="11" t="inlineStr">
        <is>
          <t>Start Time</t>
        </is>
      </c>
      <c r="N6" s="11" t="inlineStr">
        <is>
          <t>End Time</t>
        </is>
      </c>
      <c r="O6" s="11" t="inlineStr">
        <is>
          <t>Break Minutes</t>
        </is>
      </c>
      <c r="P6" s="11" t="inlineStr">
        <is>
          <t>Available Hours</t>
        </is>
      </c>
      <c r="Q6" s="11" t="inlineStr">
        <is>
          <t>Planned Slots</t>
        </is>
      </c>
      <c r="R6" s="11" t="inlineStr">
        <is>
          <t>Remaining Slots</t>
        </is>
      </c>
      <c r="S6" s="11" t="inlineStr">
        <is>
          <t>Utilization</t>
        </is>
      </c>
      <c r="T6" s="11" t="inlineStr">
        <is>
          <t>Overlap Flag</t>
        </is>
      </c>
      <c r="U6" s="11" t="inlineStr">
        <is>
          <t>Data Quality Flag</t>
        </is>
      </c>
      <c r="V6" s="11" t="inlineStr">
        <is>
          <t>Review Status</t>
        </is>
      </c>
      <c r="W6" s="11" t="inlineStr">
        <is>
          <t>Notes</t>
        </is>
      </c>
      <c r="X6" s="11" t="inlineStr">
        <is>
          <t>Dashboard Included</t>
        </is>
      </c>
    </row>
    <row r="7">
      <c r="A7" s="20" t="inlineStr">
        <is>
          <t>AVL-2026-0001</t>
        </is>
      </c>
      <c r="B7" s="21" t="n">
        <v>46267</v>
      </c>
      <c r="C7" s="20" t="inlineStr">
        <is>
          <t>Active</t>
        </is>
      </c>
      <c r="D7" s="21" t="n">
        <v>46272</v>
      </c>
      <c r="E7" s="22">
        <f>IF(D7="","",CHOOSE(WEEKDAY(D7,1),"Sunday","Monday","Tuesday","Wednesday","Thursday","Friday","Saturday"))</f>
        <v/>
      </c>
      <c r="F7" s="20" t="inlineStr">
        <is>
          <t>Avery Morgan, MD</t>
        </is>
      </c>
      <c r="G7" s="22">
        <f>IFERROR(INDEX('Provider Directory'!$A$7:$A$106,MATCH(F7,'Provider Directory'!$C$7:$C$106,0)),"")</f>
        <v/>
      </c>
      <c r="H7" s="20" t="inlineStr">
        <is>
          <t>Cedar Grove Family Clinic</t>
        </is>
      </c>
      <c r="I7" s="20" t="inlineStr">
        <is>
          <t>In-Person</t>
        </is>
      </c>
      <c r="J7" s="20" t="inlineStr">
        <is>
          <t>Available</t>
        </is>
      </c>
      <c r="K7" s="20" t="n">
        <v>30</v>
      </c>
      <c r="L7" s="20" t="n">
        <v>9</v>
      </c>
      <c r="M7" s="23" t="n">
        <v>0.3333333333333333</v>
      </c>
      <c r="N7" s="23" t="n">
        <v>0.5416666666666666</v>
      </c>
      <c r="O7" s="20" t="n">
        <v>30</v>
      </c>
      <c r="P7" s="24">
        <f>IF(OR(C7&lt;&gt;"Active",J7&lt;&gt;"Available",N7&lt;=M7),0,MAX(0,((N7-M7)*1440-IF(O7="",0,O7))/60))</f>
        <v/>
      </c>
      <c r="Q7" s="22">
        <f>IF(OR(K7="",K7&lt;=0,P7&lt;=0),0,INT(P7*60/K7))</f>
        <v/>
      </c>
      <c r="R7" s="22">
        <f>IF(Q7="","",MAX(0,Q7-IF(L7="",0,L7)))</f>
        <v/>
      </c>
      <c r="S7" s="34">
        <f>IF(Q7=0,"",IF(L7="",0,L7/Q7))</f>
        <v/>
      </c>
      <c r="T7" s="22">
        <f>IF(OR(A7="",C7&lt;&gt;"Active"),"",IF(SUMPRODUCT(($C$7:$C$506="Active")*($D$7:$D$506=D7)*($F$7:$F$506=F7)*($M$7:$M$506&lt;N7)*($N$7:$N$506&gt;M7)*($A$7:$A$506&lt;&gt;A7))&gt;0,"Overlap",""))</f>
        <v/>
      </c>
      <c r="U7" s="22">
        <f>IF(COUNTA(A7:O7)=0,"",IF(A7="","Missing ID",IF(COUNTIF($A$7:$A$506,A7)&gt;1,"Duplicate ID",IF(G7="","Provider not found",IF(N7&lt;=M7,"End must be after start",IF(AND(J7="Available",L7&gt;Q7),"Booked exceeds capacity","OK"))))))</f>
        <v/>
      </c>
      <c r="V7" s="22">
        <f>IF(U7="","",IF(U7&lt;&gt;"OK",U7,IF(T7="Overlap","Overlap","OK")))</f>
        <v/>
      </c>
      <c r="W7" s="20" t="inlineStr">
        <is>
          <t>Morning appointment block</t>
        </is>
      </c>
      <c r="X7" s="22">
        <f>IF(OR(D7="",C7&lt;&gt;"Active"),0,IF(AND(D7&gt;=Dashboard!$A$5,D7&lt;=Dashboard!$C$5,OR(Dashboard!$E$5="All Clinics",H7=Dashboard!$E$5),OR(Dashboard!$G$5="All Providers",F7=Dashboard!$G$5),OR(Dashboard!$I$5="All Visit Modes",I7=Dashboard!$I$5)),1,0))</f>
        <v/>
      </c>
    </row>
    <row r="8">
      <c r="A8" s="20" t="inlineStr">
        <is>
          <t>AVL-2026-0002</t>
        </is>
      </c>
      <c r="B8" s="21" t="n">
        <v>46267</v>
      </c>
      <c r="C8" s="20" t="inlineStr">
        <is>
          <t>Active</t>
        </is>
      </c>
      <c r="D8" s="21" t="n">
        <v>46272</v>
      </c>
      <c r="E8" s="22">
        <f>IF(D8="","",CHOOSE(WEEKDAY(D8,1),"Sunday","Monday","Tuesday","Wednesday","Thursday","Friday","Saturday"))</f>
        <v/>
      </c>
      <c r="F8" s="20" t="inlineStr">
        <is>
          <t>Jordan Lee, NP</t>
        </is>
      </c>
      <c r="G8" s="22">
        <f>IFERROR(INDEX('Provider Directory'!$A$7:$A$106,MATCH(F8,'Provider Directory'!$C$7:$C$106,0)),"")</f>
        <v/>
      </c>
      <c r="H8" s="20" t="inlineStr">
        <is>
          <t>Cedar Grove Family Clinic</t>
        </is>
      </c>
      <c r="I8" s="20" t="inlineStr">
        <is>
          <t>Telehealth</t>
        </is>
      </c>
      <c r="J8" s="20" t="inlineStr">
        <is>
          <t>Available</t>
        </is>
      </c>
      <c r="K8" s="20" t="n">
        <v>20</v>
      </c>
      <c r="L8" s="20" t="n">
        <v>8</v>
      </c>
      <c r="M8" s="23" t="n">
        <v>0.375</v>
      </c>
      <c r="N8" s="23" t="n">
        <v>0.5</v>
      </c>
      <c r="O8" s="20" t="n">
        <v>0</v>
      </c>
      <c r="P8" s="24">
        <f>IF(OR(C8&lt;&gt;"Active",J8&lt;&gt;"Available",N8&lt;=M8),0,MAX(0,((N8-M8)*1440-IF(O8="",0,O8))/60))</f>
        <v/>
      </c>
      <c r="Q8" s="22">
        <f>IF(OR(K8="",K8&lt;=0,P8&lt;=0),0,INT(P8*60/K8))</f>
        <v/>
      </c>
      <c r="R8" s="22">
        <f>IF(Q8="","",MAX(0,Q8-IF(L8="",0,L8)))</f>
        <v/>
      </c>
      <c r="S8" s="34">
        <f>IF(Q8=0,"",IF(L8="",0,L8/Q8))</f>
        <v/>
      </c>
      <c r="T8" s="22">
        <f>IF(OR(A8="",C8&lt;&gt;"Active"),"",IF(SUMPRODUCT(($C$7:$C$506="Active")*($D$7:$D$506=D8)*($F$7:$F$506=F8)*($M$7:$M$506&lt;N8)*($N$7:$N$506&gt;M8)*($A$7:$A$506&lt;&gt;A8))&gt;0,"Overlap",""))</f>
        <v/>
      </c>
      <c r="U8" s="22">
        <f>IF(COUNTA(A8:O8)=0,"",IF(A8="","Missing ID",IF(COUNTIF($A$7:$A$506,A8)&gt;1,"Duplicate ID",IF(G8="","Provider not found",IF(N8&lt;=M8,"End must be after start",IF(AND(J8="Available",L8&gt;Q8),"Booked exceeds capacity","OK"))))))</f>
        <v/>
      </c>
      <c r="V8" s="22">
        <f>IF(U8="","",IF(U8&lt;&gt;"OK",U8,IF(T8="Overlap","Overlap","OK")))</f>
        <v/>
      </c>
      <c r="W8" s="20" t="inlineStr">
        <is>
          <t>Virtual appointment block</t>
        </is>
      </c>
      <c r="X8" s="22">
        <f>IF(OR(D8="",C8&lt;&gt;"Active"),0,IF(AND(D8&gt;=Dashboard!$A$5,D8&lt;=Dashboard!$C$5,OR(Dashboard!$E$5="All Clinics",H8=Dashboard!$E$5),OR(Dashboard!$G$5="All Providers",F8=Dashboard!$G$5),OR(Dashboard!$I$5="All Visit Modes",I8=Dashboard!$I$5)),1,0))</f>
        <v/>
      </c>
    </row>
    <row r="9">
      <c r="A9" s="20" t="inlineStr">
        <is>
          <t>AVL-2026-0003</t>
        </is>
      </c>
      <c r="B9" s="21" t="n">
        <v>46268</v>
      </c>
      <c r="C9" s="20" t="inlineStr">
        <is>
          <t>Active</t>
        </is>
      </c>
      <c r="D9" s="21" t="n">
        <v>46273</v>
      </c>
      <c r="E9" s="22">
        <f>IF(D9="","",CHOOSE(WEEKDAY(D9,1),"Sunday","Monday","Tuesday","Wednesday","Thursday","Friday","Saturday"))</f>
        <v/>
      </c>
      <c r="F9" s="20" t="inlineStr">
        <is>
          <t>Riley Chen, PA-C</t>
        </is>
      </c>
      <c r="G9" s="22">
        <f>IFERROR(INDEX('Provider Directory'!$A$7:$A$106,MATCH(F9,'Provider Directory'!$C$7:$C$106,0)),"")</f>
        <v/>
      </c>
      <c r="H9" s="20" t="inlineStr">
        <is>
          <t>Harbor Point Medical Office</t>
        </is>
      </c>
      <c r="I9" s="20" t="inlineStr">
        <is>
          <t>In-Person</t>
        </is>
      </c>
      <c r="J9" s="20" t="inlineStr">
        <is>
          <t>Available</t>
        </is>
      </c>
      <c r="K9" s="20" t="n">
        <v>30</v>
      </c>
      <c r="L9" s="20" t="n">
        <v>6</v>
      </c>
      <c r="M9" s="23" t="n">
        <v>0.3541666666666667</v>
      </c>
      <c r="N9" s="23" t="n">
        <v>0.5208333333333334</v>
      </c>
      <c r="O9" s="20" t="n">
        <v>30</v>
      </c>
      <c r="P9" s="24">
        <f>IF(OR(C9&lt;&gt;"Active",J9&lt;&gt;"Available",N9&lt;=M9),0,MAX(0,((N9-M9)*1440-IF(O9="",0,O9))/60))</f>
        <v/>
      </c>
      <c r="Q9" s="22">
        <f>IF(OR(K9="",K9&lt;=0,P9&lt;=0),0,INT(P9*60/K9))</f>
        <v/>
      </c>
      <c r="R9" s="22">
        <f>IF(Q9="","",MAX(0,Q9-IF(L9="",0,L9)))</f>
        <v/>
      </c>
      <c r="S9" s="34">
        <f>IF(Q9=0,"",IF(L9="",0,L9/Q9))</f>
        <v/>
      </c>
      <c r="T9" s="22">
        <f>IF(OR(A9="",C9&lt;&gt;"Active"),"",IF(SUMPRODUCT(($C$7:$C$506="Active")*($D$7:$D$506=D9)*($F$7:$F$506=F9)*($M$7:$M$506&lt;N9)*($N$7:$N$506&gt;M9)*($A$7:$A$506&lt;&gt;A9))&gt;0,"Overlap",""))</f>
        <v/>
      </c>
      <c r="U9" s="22">
        <f>IF(COUNTA(A9:O9)=0,"",IF(A9="","Missing ID",IF(COUNTIF($A$7:$A$506,A9)&gt;1,"Duplicate ID",IF(G9="","Provider not found",IF(N9&lt;=M9,"End must be after start",IF(AND(J9="Available",L9&gt;Q9),"Booked exceeds capacity","OK"))))))</f>
        <v/>
      </c>
      <c r="V9" s="22">
        <f>IF(U9="","",IF(U9&lt;&gt;"OK",U9,IF(T9="Overlap","Overlap","OK")))</f>
        <v/>
      </c>
      <c r="W9" s="20" t="inlineStr">
        <is>
          <t>General scheduling capacity</t>
        </is>
      </c>
      <c r="X9" s="22">
        <f>IF(OR(D9="",C9&lt;&gt;"Active"),0,IF(AND(D9&gt;=Dashboard!$A$5,D9&lt;=Dashboard!$C$5,OR(Dashboard!$E$5="All Clinics",H9=Dashboard!$E$5),OR(Dashboard!$G$5="All Providers",F9=Dashboard!$G$5),OR(Dashboard!$I$5="All Visit Modes",I9=Dashboard!$I$5)),1,0))</f>
        <v/>
      </c>
    </row>
    <row r="10">
      <c r="A10" s="20" t="inlineStr">
        <is>
          <t>AVL-2026-0004</t>
        </is>
      </c>
      <c r="B10" s="21" t="n">
        <v>46268</v>
      </c>
      <c r="C10" s="20" t="inlineStr">
        <is>
          <t>Active</t>
        </is>
      </c>
      <c r="D10" s="21" t="n">
        <v>46273</v>
      </c>
      <c r="E10" s="22">
        <f>IF(D10="","",CHOOSE(WEEKDAY(D10,1),"Sunday","Monday","Tuesday","Wednesday","Thursday","Friday","Saturday"))</f>
        <v/>
      </c>
      <c r="F10" s="20" t="inlineStr">
        <is>
          <t>Avery Morgan, MD</t>
        </is>
      </c>
      <c r="G10" s="22">
        <f>IFERROR(INDEX('Provider Directory'!$A$7:$A$106,MATCH(F10,'Provider Directory'!$C$7:$C$106,0)),"")</f>
        <v/>
      </c>
      <c r="H10" s="20" t="inlineStr">
        <is>
          <t>Cedar Grove Family Clinic</t>
        </is>
      </c>
      <c r="I10" s="20" t="inlineStr">
        <is>
          <t>In-Person</t>
        </is>
      </c>
      <c r="J10" s="20" t="inlineStr">
        <is>
          <t>Reserved Admin</t>
        </is>
      </c>
      <c r="K10" s="20" t="n"/>
      <c r="L10" s="20" t="n">
        <v>0</v>
      </c>
      <c r="M10" s="23" t="n">
        <v>0.5416666666666666</v>
      </c>
      <c r="N10" s="23" t="n">
        <v>0.625</v>
      </c>
      <c r="O10" s="20" t="n">
        <v>0</v>
      </c>
      <c r="P10" s="24">
        <f>IF(OR(C10&lt;&gt;"Active",J10&lt;&gt;"Available",N10&lt;=M10),0,MAX(0,((N10-M10)*1440-IF(O10="",0,O10))/60))</f>
        <v/>
      </c>
      <c r="Q10" s="22">
        <f>IF(OR(K10="",K10&lt;=0,P10&lt;=0),0,INT(P10*60/K10))</f>
        <v/>
      </c>
      <c r="R10" s="22">
        <f>IF(Q10="","",MAX(0,Q10-IF(L10="",0,L10)))</f>
        <v/>
      </c>
      <c r="S10" s="34">
        <f>IF(Q10=0,"",IF(L10="",0,L10/Q10))</f>
        <v/>
      </c>
      <c r="T10" s="22">
        <f>IF(OR(A10="",C10&lt;&gt;"Active"),"",IF(SUMPRODUCT(($C$7:$C$506="Active")*($D$7:$D$506=D10)*($F$7:$F$506=F10)*($M$7:$M$506&lt;N10)*($N$7:$N$506&gt;M10)*($A$7:$A$506&lt;&gt;A10))&gt;0,"Overlap",""))</f>
        <v/>
      </c>
      <c r="U10" s="22">
        <f>IF(COUNTA(A10:O10)=0,"",IF(A10="","Missing ID",IF(COUNTIF($A$7:$A$506,A10)&gt;1,"Duplicate ID",IF(G10="","Provider not found",IF(N10&lt;=M10,"End must be after start",IF(AND(J10="Available",L10&gt;Q10),"Booked exceeds capacity","OK"))))))</f>
        <v/>
      </c>
      <c r="V10" s="22">
        <f>IF(U10="","",IF(U10&lt;&gt;"OK",U10,IF(T10="Overlap","Overlap","OK")))</f>
        <v/>
      </c>
      <c r="W10" s="20" t="inlineStr">
        <is>
          <t>Administrative time</t>
        </is>
      </c>
      <c r="X10" s="22">
        <f>IF(OR(D10="",C10&lt;&gt;"Active"),0,IF(AND(D10&gt;=Dashboard!$A$5,D10&lt;=Dashboard!$C$5,OR(Dashboard!$E$5="All Clinics",H10=Dashboard!$E$5),OR(Dashboard!$G$5="All Providers",F10=Dashboard!$G$5),OR(Dashboard!$I$5="All Visit Modes",I10=Dashboard!$I$5)),1,0))</f>
        <v/>
      </c>
    </row>
    <row r="11">
      <c r="A11" s="20" t="inlineStr">
        <is>
          <t>AVL-2026-0005</t>
        </is>
      </c>
      <c r="B11" s="21" t="n">
        <v>46269</v>
      </c>
      <c r="C11" s="20" t="inlineStr">
        <is>
          <t>Active</t>
        </is>
      </c>
      <c r="D11" s="21" t="n">
        <v>46274</v>
      </c>
      <c r="E11" s="22">
        <f>IF(D11="","",CHOOSE(WEEKDAY(D11,1),"Sunday","Monday","Tuesday","Wednesday","Thursday","Friday","Saturday"))</f>
        <v/>
      </c>
      <c r="F11" s="20" t="inlineStr">
        <is>
          <t>Cameron Brooks, DO</t>
        </is>
      </c>
      <c r="G11" s="22">
        <f>IFERROR(INDEX('Provider Directory'!$A$7:$A$106,MATCH(F11,'Provider Directory'!$C$7:$C$106,0)),"")</f>
        <v/>
      </c>
      <c r="H11" s="20" t="inlineStr">
        <is>
          <t>Juniper Hill Health Center</t>
        </is>
      </c>
      <c r="I11" s="20" t="inlineStr">
        <is>
          <t>Hybrid</t>
        </is>
      </c>
      <c r="J11" s="20" t="inlineStr">
        <is>
          <t>Available</t>
        </is>
      </c>
      <c r="K11" s="20" t="n">
        <v>30</v>
      </c>
      <c r="L11" s="20" t="n">
        <v>10</v>
      </c>
      <c r="M11" s="23" t="n">
        <v>0.3333333333333333</v>
      </c>
      <c r="N11" s="23" t="n">
        <v>0.5833333333333334</v>
      </c>
      <c r="O11" s="20" t="n">
        <v>60</v>
      </c>
      <c r="P11" s="24">
        <f>IF(OR(C11&lt;&gt;"Active",J11&lt;&gt;"Available",N11&lt;=M11),0,MAX(0,((N11-M11)*1440-IF(O11="",0,O11))/60))</f>
        <v/>
      </c>
      <c r="Q11" s="22">
        <f>IF(OR(K11="",K11&lt;=0,P11&lt;=0),0,INT(P11*60/K11))</f>
        <v/>
      </c>
      <c r="R11" s="22">
        <f>IF(Q11="","",MAX(0,Q11-IF(L11="",0,L11)))</f>
        <v/>
      </c>
      <c r="S11" s="34">
        <f>IF(Q11=0,"",IF(L11="",0,L11/Q11))</f>
        <v/>
      </c>
      <c r="T11" s="22">
        <f>IF(OR(A11="",C11&lt;&gt;"Active"),"",IF(SUMPRODUCT(($C$7:$C$506="Active")*($D$7:$D$506=D11)*($F$7:$F$506=F11)*($M$7:$M$506&lt;N11)*($N$7:$N$506&gt;M11)*($A$7:$A$506&lt;&gt;A11))&gt;0,"Overlap",""))</f>
        <v/>
      </c>
      <c r="U11" s="22">
        <f>IF(COUNTA(A11:O11)=0,"",IF(A11="","Missing ID",IF(COUNTIF($A$7:$A$506,A11)&gt;1,"Duplicate ID",IF(G11="","Provider not found",IF(N11&lt;=M11,"End must be after start",IF(AND(J11="Available",L11&gt;Q11),"Booked exceeds capacity","OK"))))))</f>
        <v/>
      </c>
      <c r="V11" s="22">
        <f>IF(U11="","",IF(U11&lt;&gt;"OK",U11,IF(T11="Overlap","Overlap","OK")))</f>
        <v/>
      </c>
      <c r="W11" s="20" t="inlineStr">
        <is>
          <t>Mixed visit mode capacity</t>
        </is>
      </c>
      <c r="X11" s="22">
        <f>IF(OR(D11="",C11&lt;&gt;"Active"),0,IF(AND(D11&gt;=Dashboard!$A$5,D11&lt;=Dashboard!$C$5,OR(Dashboard!$E$5="All Clinics",H11=Dashboard!$E$5),OR(Dashboard!$G$5="All Providers",F11=Dashboard!$G$5),OR(Dashboard!$I$5="All Visit Modes",I11=Dashboard!$I$5)),1,0))</f>
        <v/>
      </c>
    </row>
    <row r="12">
      <c r="A12" s="20" t="inlineStr">
        <is>
          <t>AVL-2026-0006</t>
        </is>
      </c>
      <c r="B12" s="21" t="n">
        <v>46269</v>
      </c>
      <c r="C12" s="20" t="inlineStr">
        <is>
          <t>Active</t>
        </is>
      </c>
      <c r="D12" s="21" t="n">
        <v>46274</v>
      </c>
      <c r="E12" s="22">
        <f>IF(D12="","",CHOOSE(WEEKDAY(D12,1),"Sunday","Monday","Tuesday","Wednesday","Thursday","Friday","Saturday"))</f>
        <v/>
      </c>
      <c r="F12" s="20" t="inlineStr">
        <is>
          <t>Taylor Reed, NP</t>
        </is>
      </c>
      <c r="G12" s="22">
        <f>IFERROR(INDEX('Provider Directory'!$A$7:$A$106,MATCH(F12,'Provider Directory'!$C$7:$C$106,0)),"")</f>
        <v/>
      </c>
      <c r="H12" s="20" t="inlineStr">
        <is>
          <t>Northstar Community Clinic</t>
        </is>
      </c>
      <c r="I12" s="20" t="inlineStr">
        <is>
          <t>Telehealth</t>
        </is>
      </c>
      <c r="J12" s="20" t="inlineStr">
        <is>
          <t>Available</t>
        </is>
      </c>
      <c r="K12" s="20" t="n">
        <v>15</v>
      </c>
      <c r="L12" s="20" t="n">
        <v>12</v>
      </c>
      <c r="M12" s="23" t="n">
        <v>0.5416666666666666</v>
      </c>
      <c r="N12" s="23" t="n">
        <v>0.7083333333333334</v>
      </c>
      <c r="O12" s="20" t="n">
        <v>15</v>
      </c>
      <c r="P12" s="24">
        <f>IF(OR(C12&lt;&gt;"Active",J12&lt;&gt;"Available",N12&lt;=M12),0,MAX(0,((N12-M12)*1440-IF(O12="",0,O12))/60))</f>
        <v/>
      </c>
      <c r="Q12" s="22">
        <f>IF(OR(K12="",K12&lt;=0,P12&lt;=0),0,INT(P12*60/K12))</f>
        <v/>
      </c>
      <c r="R12" s="22">
        <f>IF(Q12="","",MAX(0,Q12-IF(L12="",0,L12)))</f>
        <v/>
      </c>
      <c r="S12" s="34">
        <f>IF(Q12=0,"",IF(L12="",0,L12/Q12))</f>
        <v/>
      </c>
      <c r="T12" s="22">
        <f>IF(OR(A12="",C12&lt;&gt;"Active"),"",IF(SUMPRODUCT(($C$7:$C$506="Active")*($D$7:$D$506=D12)*($F$7:$F$506=F12)*($M$7:$M$506&lt;N12)*($N$7:$N$506&gt;M12)*($A$7:$A$506&lt;&gt;A12))&gt;0,"Overlap",""))</f>
        <v/>
      </c>
      <c r="U12" s="22">
        <f>IF(COUNTA(A12:O12)=0,"",IF(A12="","Missing ID",IF(COUNTIF($A$7:$A$506,A12)&gt;1,"Duplicate ID",IF(G12="","Provider not found",IF(N12&lt;=M12,"End must be after start",IF(AND(J12="Available",L12&gt;Q12),"Booked exceeds capacity","OK"))))))</f>
        <v/>
      </c>
      <c r="V12" s="22">
        <f>IF(U12="","",IF(U12&lt;&gt;"OK",U12,IF(T12="Overlap","Overlap","OK")))</f>
        <v/>
      </c>
      <c r="W12" s="20" t="inlineStr">
        <is>
          <t>Afternoon virtual block</t>
        </is>
      </c>
      <c r="X12" s="22">
        <f>IF(OR(D12="",C12&lt;&gt;"Active"),0,IF(AND(D12&gt;=Dashboard!$A$5,D12&lt;=Dashboard!$C$5,OR(Dashboard!$E$5="All Clinics",H12=Dashboard!$E$5),OR(Dashboard!$G$5="All Providers",F12=Dashboard!$G$5),OR(Dashboard!$I$5="All Visit Modes",I12=Dashboard!$I$5)),1,0))</f>
        <v/>
      </c>
    </row>
    <row r="13">
      <c r="A13" s="20" t="inlineStr">
        <is>
          <t>AVL-2026-0007</t>
        </is>
      </c>
      <c r="B13" s="21" t="n">
        <v>46269</v>
      </c>
      <c r="C13" s="20" t="inlineStr">
        <is>
          <t>Active</t>
        </is>
      </c>
      <c r="D13" s="21" t="n">
        <v>46275</v>
      </c>
      <c r="E13" s="22">
        <f>IF(D13="","",CHOOSE(WEEKDAY(D13,1),"Sunday","Monday","Tuesday","Wednesday","Thursday","Friday","Saturday"))</f>
        <v/>
      </c>
      <c r="F13" s="20" t="inlineStr">
        <is>
          <t>Morgan Patel, MD</t>
        </is>
      </c>
      <c r="G13" s="22">
        <f>IFERROR(INDEX('Provider Directory'!$A$7:$A$106,MATCH(F13,'Provider Directory'!$C$7:$C$106,0)),"")</f>
        <v/>
      </c>
      <c r="H13" s="20" t="inlineStr">
        <is>
          <t>Willow Creek Medical Office</t>
        </is>
      </c>
      <c r="I13" s="20" t="inlineStr">
        <is>
          <t>In-Person</t>
        </is>
      </c>
      <c r="J13" s="20" t="inlineStr">
        <is>
          <t>Available</t>
        </is>
      </c>
      <c r="K13" s="20" t="n">
        <v>40</v>
      </c>
      <c r="L13" s="20" t="n">
        <v>5</v>
      </c>
      <c r="M13" s="23" t="n">
        <v>0.3125</v>
      </c>
      <c r="N13" s="23" t="n">
        <v>0.5208333333333334</v>
      </c>
      <c r="O13" s="20" t="n">
        <v>20</v>
      </c>
      <c r="P13" s="24">
        <f>IF(OR(C13&lt;&gt;"Active",J13&lt;&gt;"Available",N13&lt;=M13),0,MAX(0,((N13-M13)*1440-IF(O13="",0,O13))/60))</f>
        <v/>
      </c>
      <c r="Q13" s="22">
        <f>IF(OR(K13="",K13&lt;=0,P13&lt;=0),0,INT(P13*60/K13))</f>
        <v/>
      </c>
      <c r="R13" s="22">
        <f>IF(Q13="","",MAX(0,Q13-IF(L13="",0,L13)))</f>
        <v/>
      </c>
      <c r="S13" s="34">
        <f>IF(Q13=0,"",IF(L13="",0,L13/Q13))</f>
        <v/>
      </c>
      <c r="T13" s="22">
        <f>IF(OR(A13="",C13&lt;&gt;"Active"),"",IF(SUMPRODUCT(($C$7:$C$506="Active")*($D$7:$D$506=D13)*($F$7:$F$506=F13)*($M$7:$M$506&lt;N13)*($N$7:$N$506&gt;M13)*($A$7:$A$506&lt;&gt;A13))&gt;0,"Overlap",""))</f>
        <v/>
      </c>
      <c r="U13" s="22">
        <f>IF(COUNTA(A13:O13)=0,"",IF(A13="","Missing ID",IF(COUNTIF($A$7:$A$506,A13)&gt;1,"Duplicate ID",IF(G13="","Provider not found",IF(N13&lt;=M13,"End must be after start",IF(AND(J13="Available",L13&gt;Q13),"Booked exceeds capacity","OK"))))))</f>
        <v/>
      </c>
      <c r="V13" s="22">
        <f>IF(U13="","",IF(U13&lt;&gt;"OK",U13,IF(T13="Overlap","Overlap","OK")))</f>
        <v/>
      </c>
      <c r="W13" s="20" t="inlineStr">
        <is>
          <t>Extended appointment slots</t>
        </is>
      </c>
      <c r="X13" s="22">
        <f>IF(OR(D13="",C13&lt;&gt;"Active"),0,IF(AND(D13&gt;=Dashboard!$A$5,D13&lt;=Dashboard!$C$5,OR(Dashboard!$E$5="All Clinics",H13=Dashboard!$E$5),OR(Dashboard!$G$5="All Providers",F13=Dashboard!$G$5),OR(Dashboard!$I$5="All Visit Modes",I13=Dashboard!$I$5)),1,0))</f>
        <v/>
      </c>
    </row>
    <row r="14">
      <c r="A14" s="20" t="inlineStr">
        <is>
          <t>AVL-2026-0008</t>
        </is>
      </c>
      <c r="B14" s="21" t="n">
        <v>46270</v>
      </c>
      <c r="C14" s="20" t="inlineStr">
        <is>
          <t>Active</t>
        </is>
      </c>
      <c r="D14" s="21" t="n">
        <v>46276</v>
      </c>
      <c r="E14" s="22">
        <f>IF(D14="","",CHOOSE(WEEKDAY(D14,1),"Sunday","Monday","Tuesday","Wednesday","Thursday","Friday","Saturday"))</f>
        <v/>
      </c>
      <c r="F14" s="20" t="inlineStr">
        <is>
          <t>Riley Chen, PA-C</t>
        </is>
      </c>
      <c r="G14" s="22">
        <f>IFERROR(INDEX('Provider Directory'!$A$7:$A$106,MATCH(F14,'Provider Directory'!$C$7:$C$106,0)),"")</f>
        <v/>
      </c>
      <c r="H14" s="20" t="inlineStr">
        <is>
          <t>Harbor Point Medical Office</t>
        </is>
      </c>
      <c r="I14" s="20" t="inlineStr">
        <is>
          <t>Telehealth</t>
        </is>
      </c>
      <c r="J14" s="20" t="inlineStr">
        <is>
          <t>Unavailable</t>
        </is>
      </c>
      <c r="K14" s="20" t="n"/>
      <c r="L14" s="20" t="n">
        <v>0</v>
      </c>
      <c r="M14" s="23" t="n">
        <v>0.3333333333333333</v>
      </c>
      <c r="N14" s="23" t="n">
        <v>0.5</v>
      </c>
      <c r="O14" s="20" t="n">
        <v>0</v>
      </c>
      <c r="P14" s="24">
        <f>IF(OR(C14&lt;&gt;"Active",J14&lt;&gt;"Available",N14&lt;=M14),0,MAX(0,((N14-M14)*1440-IF(O14="",0,O14))/60))</f>
        <v/>
      </c>
      <c r="Q14" s="22">
        <f>IF(OR(K14="",K14&lt;=0,P14&lt;=0),0,INT(P14*60/K14))</f>
        <v/>
      </c>
      <c r="R14" s="22">
        <f>IF(Q14="","",MAX(0,Q14-IF(L14="",0,L14)))</f>
        <v/>
      </c>
      <c r="S14" s="34">
        <f>IF(Q14=0,"",IF(L14="",0,L14/Q14))</f>
        <v/>
      </c>
      <c r="T14" s="22">
        <f>IF(OR(A14="",C14&lt;&gt;"Active"),"",IF(SUMPRODUCT(($C$7:$C$506="Active")*($D$7:$D$506=D14)*($F$7:$F$506=F14)*($M$7:$M$506&lt;N14)*($N$7:$N$506&gt;M14)*($A$7:$A$506&lt;&gt;A14))&gt;0,"Overlap",""))</f>
        <v/>
      </c>
      <c r="U14" s="22">
        <f>IF(COUNTA(A14:O14)=0,"",IF(A14="","Missing ID",IF(COUNTIF($A$7:$A$506,A14)&gt;1,"Duplicate ID",IF(G14="","Provider not found",IF(N14&lt;=M14,"End must be after start",IF(AND(J14="Available",L14&gt;Q14),"Booked exceeds capacity","OK"))))))</f>
        <v/>
      </c>
      <c r="V14" s="22">
        <f>IF(U14="","",IF(U14&lt;&gt;"OK",U14,IF(T14="Overlap","Overlap","OK")))</f>
        <v/>
      </c>
      <c r="W14" s="20" t="inlineStr">
        <is>
          <t>Provider unavailable</t>
        </is>
      </c>
      <c r="X14" s="22">
        <f>IF(OR(D14="",C14&lt;&gt;"Active"),0,IF(AND(D14&gt;=Dashboard!$A$5,D14&lt;=Dashboard!$C$5,OR(Dashboard!$E$5="All Clinics",H14=Dashboard!$E$5),OR(Dashboard!$G$5="All Providers",F14=Dashboard!$G$5),OR(Dashboard!$I$5="All Visit Modes",I14=Dashboard!$I$5)),1,0))</f>
        <v/>
      </c>
    </row>
    <row r="15">
      <c r="A15" s="20" t="inlineStr">
        <is>
          <t>AVL-2026-0009</t>
        </is>
      </c>
      <c r="B15" s="21" t="n">
        <v>46270</v>
      </c>
      <c r="C15" s="20" t="inlineStr">
        <is>
          <t>Active</t>
        </is>
      </c>
      <c r="D15" s="21" t="n">
        <v>46277</v>
      </c>
      <c r="E15" s="22">
        <f>IF(D15="","",CHOOSE(WEEKDAY(D15,1),"Sunday","Monday","Tuesday","Wednesday","Thursday","Friday","Saturday"))</f>
        <v/>
      </c>
      <c r="F15" s="20" t="inlineStr">
        <is>
          <t>Casey Nguyen, NP</t>
        </is>
      </c>
      <c r="G15" s="22">
        <f>IFERROR(INDEX('Provider Directory'!$A$7:$A$106,MATCH(F15,'Provider Directory'!$C$7:$C$106,0)),"")</f>
        <v/>
      </c>
      <c r="H15" s="20" t="inlineStr">
        <is>
          <t>Cedar Grove Family Clinic</t>
        </is>
      </c>
      <c r="I15" s="20" t="inlineStr">
        <is>
          <t>In-Person</t>
        </is>
      </c>
      <c r="J15" s="20" t="inlineStr">
        <is>
          <t>Available</t>
        </is>
      </c>
      <c r="K15" s="20" t="n">
        <v>30</v>
      </c>
      <c r="L15" s="20" t="n">
        <v>4</v>
      </c>
      <c r="M15" s="23" t="n">
        <v>0.375</v>
      </c>
      <c r="N15" s="23" t="n">
        <v>0.5416666666666666</v>
      </c>
      <c r="O15" s="20" t="n">
        <v>0</v>
      </c>
      <c r="P15" s="24">
        <f>IF(OR(C15&lt;&gt;"Active",J15&lt;&gt;"Available",N15&lt;=M15),0,MAX(0,((N15-M15)*1440-IF(O15="",0,O15))/60))</f>
        <v/>
      </c>
      <c r="Q15" s="22">
        <f>IF(OR(K15="",K15&lt;=0,P15&lt;=0),0,INT(P15*60/K15))</f>
        <v/>
      </c>
      <c r="R15" s="22">
        <f>IF(Q15="","",MAX(0,Q15-IF(L15="",0,L15)))</f>
        <v/>
      </c>
      <c r="S15" s="34">
        <f>IF(Q15=0,"",IF(L15="",0,L15/Q15))</f>
        <v/>
      </c>
      <c r="T15" s="22">
        <f>IF(OR(A15="",C15&lt;&gt;"Active"),"",IF(SUMPRODUCT(($C$7:$C$506="Active")*($D$7:$D$506=D15)*($F$7:$F$506=F15)*($M$7:$M$506&lt;N15)*($N$7:$N$506&gt;M15)*($A$7:$A$506&lt;&gt;A15))&gt;0,"Overlap",""))</f>
        <v/>
      </c>
      <c r="U15" s="22">
        <f>IF(COUNTA(A15:O15)=0,"",IF(A15="","Missing ID",IF(COUNTIF($A$7:$A$506,A15)&gt;1,"Duplicate ID",IF(G15="","Provider not found",IF(N15&lt;=M15,"End must be after start",IF(AND(J15="Available",L15&gt;Q15),"Booked exceeds capacity","OK"))))))</f>
        <v/>
      </c>
      <c r="V15" s="22">
        <f>IF(U15="","",IF(U15&lt;&gt;"OK",U15,IF(T15="Overlap","Overlap","OK")))</f>
        <v/>
      </c>
      <c r="W15" s="20" t="inlineStr">
        <is>
          <t>Saturday capacity</t>
        </is>
      </c>
      <c r="X15" s="22">
        <f>IF(OR(D15="",C15&lt;&gt;"Active"),0,IF(AND(D15&gt;=Dashboard!$A$5,D15&lt;=Dashboard!$C$5,OR(Dashboard!$E$5="All Clinics",H15=Dashboard!$E$5),OR(Dashboard!$G$5="All Providers",F15=Dashboard!$G$5),OR(Dashboard!$I$5="All Visit Modes",I15=Dashboard!$I$5)),1,0))</f>
        <v/>
      </c>
    </row>
    <row r="16">
      <c r="A16" s="20" t="inlineStr">
        <is>
          <t>AVL-2026-0010</t>
        </is>
      </c>
      <c r="B16" s="21" t="n">
        <v>46270</v>
      </c>
      <c r="C16" s="20" t="inlineStr">
        <is>
          <t>Cancelled</t>
        </is>
      </c>
      <c r="D16" s="21" t="n">
        <v>46278</v>
      </c>
      <c r="E16" s="22">
        <f>IF(D16="","",CHOOSE(WEEKDAY(D16,1),"Sunday","Monday","Tuesday","Wednesday","Thursday","Friday","Saturday"))</f>
        <v/>
      </c>
      <c r="F16" s="20" t="inlineStr">
        <is>
          <t>Cameron Brooks, DO</t>
        </is>
      </c>
      <c r="G16" s="22">
        <f>IFERROR(INDEX('Provider Directory'!$A$7:$A$106,MATCH(F16,'Provider Directory'!$C$7:$C$106,0)),"")</f>
        <v/>
      </c>
      <c r="H16" s="20" t="inlineStr">
        <is>
          <t>Juniper Hill Health Center</t>
        </is>
      </c>
      <c r="I16" s="20" t="inlineStr">
        <is>
          <t>In-Person</t>
        </is>
      </c>
      <c r="J16" s="20" t="inlineStr">
        <is>
          <t>Available</t>
        </is>
      </c>
      <c r="K16" s="20" t="n">
        <v>30</v>
      </c>
      <c r="L16" s="20" t="n">
        <v>0</v>
      </c>
      <c r="M16" s="23" t="n">
        <v>0.4166666666666667</v>
      </c>
      <c r="N16" s="23" t="n">
        <v>0.5833333333333334</v>
      </c>
      <c r="O16" s="20" t="n">
        <v>0</v>
      </c>
      <c r="P16" s="24">
        <f>IF(OR(C16&lt;&gt;"Active",J16&lt;&gt;"Available",N16&lt;=M16),0,MAX(0,((N16-M16)*1440-IF(O16="",0,O16))/60))</f>
        <v/>
      </c>
      <c r="Q16" s="22">
        <f>IF(OR(K16="",K16&lt;=0,P16&lt;=0),0,INT(P16*60/K16))</f>
        <v/>
      </c>
      <c r="R16" s="22">
        <f>IF(Q16="","",MAX(0,Q16-IF(L16="",0,L16)))</f>
        <v/>
      </c>
      <c r="S16" s="34">
        <f>IF(Q16=0,"",IF(L16="",0,L16/Q16))</f>
        <v/>
      </c>
      <c r="T16" s="22">
        <f>IF(OR(A16="",C16&lt;&gt;"Active"),"",IF(SUMPRODUCT(($C$7:$C$506="Active")*($D$7:$D$506=D16)*($F$7:$F$506=F16)*($M$7:$M$506&lt;N16)*($N$7:$N$506&gt;M16)*($A$7:$A$506&lt;&gt;A16))&gt;0,"Overlap",""))</f>
        <v/>
      </c>
      <c r="U16" s="22">
        <f>IF(COUNTA(A16:O16)=0,"",IF(A16="","Missing ID",IF(COUNTIF($A$7:$A$506,A16)&gt;1,"Duplicate ID",IF(G16="","Provider not found",IF(N16&lt;=M16,"End must be after start",IF(AND(J16="Available",L16&gt;Q16),"Booked exceeds capacity","OK"))))))</f>
        <v/>
      </c>
      <c r="V16" s="22">
        <f>IF(U16="","",IF(U16&lt;&gt;"OK",U16,IF(T16="Overlap","Overlap","OK")))</f>
        <v/>
      </c>
      <c r="W16" s="20" t="inlineStr">
        <is>
          <t>Cancelled block retained for history</t>
        </is>
      </c>
      <c r="X16" s="22">
        <f>IF(OR(D16="",C16&lt;&gt;"Active"),0,IF(AND(D16&gt;=Dashboard!$A$5,D16&lt;=Dashboard!$C$5,OR(Dashboard!$E$5="All Clinics",H16=Dashboard!$E$5),OR(Dashboard!$G$5="All Providers",F16=Dashboard!$G$5),OR(Dashboard!$I$5="All Visit Modes",I16=Dashboard!$I$5)),1,0))</f>
        <v/>
      </c>
    </row>
    <row r="17">
      <c r="A17" s="20" t="n"/>
      <c r="B17" s="21" t="n"/>
      <c r="C17" s="20" t="n"/>
      <c r="D17" s="21" t="n"/>
      <c r="E17" s="22">
        <f>IF(D17="","",CHOOSE(WEEKDAY(D17,1),"Sunday","Monday","Tuesday","Wednesday","Thursday","Friday","Saturday"))</f>
        <v/>
      </c>
      <c r="F17" s="20" t="n"/>
      <c r="G17" s="22">
        <f>IFERROR(INDEX('Provider Directory'!$A$7:$A$106,MATCH(F17,'Provider Directory'!$C$7:$C$106,0)),"")</f>
        <v/>
      </c>
      <c r="H17" s="20" t="n"/>
      <c r="I17" s="20" t="n"/>
      <c r="J17" s="20" t="n"/>
      <c r="K17" s="20" t="n"/>
      <c r="L17" s="20" t="n"/>
      <c r="M17" s="23" t="n"/>
      <c r="N17" s="23" t="n"/>
      <c r="O17" s="20" t="n"/>
      <c r="P17" s="24">
        <f>IF(OR(C17&lt;&gt;"Active",J17&lt;&gt;"Available",N17&lt;=M17),0,MAX(0,((N17-M17)*1440-IF(O17="",0,O17))/60))</f>
        <v/>
      </c>
      <c r="Q17" s="22">
        <f>IF(OR(K17="",K17&lt;=0,P17&lt;=0),0,INT(P17*60/K17))</f>
        <v/>
      </c>
      <c r="R17" s="22">
        <f>IF(Q17="","",MAX(0,Q17-IF(L17="",0,L17)))</f>
        <v/>
      </c>
      <c r="S17" s="34">
        <f>IF(Q17=0,"",IF(L17="",0,L17/Q17))</f>
        <v/>
      </c>
      <c r="T17" s="22">
        <f>IF(OR(A17="",C17&lt;&gt;"Active"),"",IF(SUMPRODUCT(($C$7:$C$506="Active")*($D$7:$D$506=D17)*($F$7:$F$506=F17)*($M$7:$M$506&lt;N17)*($N$7:$N$506&gt;M17)*($A$7:$A$506&lt;&gt;A17))&gt;0,"Overlap",""))</f>
        <v/>
      </c>
      <c r="U17" s="22">
        <f>IF(COUNTA(A17:O17)=0,"",IF(A17="","Missing ID",IF(COUNTIF($A$7:$A$506,A17)&gt;1,"Duplicate ID",IF(G17="","Provider not found",IF(N17&lt;=M17,"End must be after start",IF(AND(J17="Available",L17&gt;Q17),"Booked exceeds capacity","OK"))))))</f>
        <v/>
      </c>
      <c r="V17" s="22">
        <f>IF(U17="","",IF(U17&lt;&gt;"OK",U17,IF(T17="Overlap","Overlap","OK")))</f>
        <v/>
      </c>
      <c r="W17" s="20" t="n"/>
      <c r="X17" s="22">
        <f>IF(OR(D17="",C17&lt;&gt;"Active"),0,IF(AND(D17&gt;=Dashboard!$A$5,D17&lt;=Dashboard!$C$5,OR(Dashboard!$E$5="All Clinics",H17=Dashboard!$E$5),OR(Dashboard!$G$5="All Providers",F17=Dashboard!$G$5),OR(Dashboard!$I$5="All Visit Modes",I17=Dashboard!$I$5)),1,0))</f>
        <v/>
      </c>
    </row>
    <row r="18">
      <c r="A18" s="20" t="n"/>
      <c r="B18" s="21" t="n"/>
      <c r="C18" s="20" t="n"/>
      <c r="D18" s="21" t="n"/>
      <c r="E18" s="22">
        <f>IF(D18="","",CHOOSE(WEEKDAY(D18,1),"Sunday","Monday","Tuesday","Wednesday","Thursday","Friday","Saturday"))</f>
        <v/>
      </c>
      <c r="F18" s="20" t="n"/>
      <c r="G18" s="22">
        <f>IFERROR(INDEX('Provider Directory'!$A$7:$A$106,MATCH(F18,'Provider Directory'!$C$7:$C$106,0)),"")</f>
        <v/>
      </c>
      <c r="H18" s="20" t="n"/>
      <c r="I18" s="20" t="n"/>
      <c r="J18" s="20" t="n"/>
      <c r="K18" s="20" t="n"/>
      <c r="L18" s="20" t="n"/>
      <c r="M18" s="23" t="n"/>
      <c r="N18" s="23" t="n"/>
      <c r="O18" s="20" t="n"/>
      <c r="P18" s="24">
        <f>IF(OR(C18&lt;&gt;"Active",J18&lt;&gt;"Available",N18&lt;=M18),0,MAX(0,((N18-M18)*1440-IF(O18="",0,O18))/60))</f>
        <v/>
      </c>
      <c r="Q18" s="22">
        <f>IF(OR(K18="",K18&lt;=0,P18&lt;=0),0,INT(P18*60/K18))</f>
        <v/>
      </c>
      <c r="R18" s="22">
        <f>IF(Q18="","",MAX(0,Q18-IF(L18="",0,L18)))</f>
        <v/>
      </c>
      <c r="S18" s="34">
        <f>IF(Q18=0,"",IF(L18="",0,L18/Q18))</f>
        <v/>
      </c>
      <c r="T18" s="22">
        <f>IF(OR(A18="",C18&lt;&gt;"Active"),"",IF(SUMPRODUCT(($C$7:$C$506="Active")*($D$7:$D$506=D18)*($F$7:$F$506=F18)*($M$7:$M$506&lt;N18)*($N$7:$N$506&gt;M18)*($A$7:$A$506&lt;&gt;A18))&gt;0,"Overlap",""))</f>
        <v/>
      </c>
      <c r="U18" s="22">
        <f>IF(COUNTA(A18:O18)=0,"",IF(A18="","Missing ID",IF(COUNTIF($A$7:$A$506,A18)&gt;1,"Duplicate ID",IF(G18="","Provider not found",IF(N18&lt;=M18,"End must be after start",IF(AND(J18="Available",L18&gt;Q18),"Booked exceeds capacity","OK"))))))</f>
        <v/>
      </c>
      <c r="V18" s="22">
        <f>IF(U18="","",IF(U18&lt;&gt;"OK",U18,IF(T18="Overlap","Overlap","OK")))</f>
        <v/>
      </c>
      <c r="W18" s="20" t="n"/>
      <c r="X18" s="22">
        <f>IF(OR(D18="",C18&lt;&gt;"Active"),0,IF(AND(D18&gt;=Dashboard!$A$5,D18&lt;=Dashboard!$C$5,OR(Dashboard!$E$5="All Clinics",H18=Dashboard!$E$5),OR(Dashboard!$G$5="All Providers",F18=Dashboard!$G$5),OR(Dashboard!$I$5="All Visit Modes",I18=Dashboard!$I$5)),1,0))</f>
        <v/>
      </c>
    </row>
    <row r="19">
      <c r="A19" s="20" t="n"/>
      <c r="B19" s="21" t="n"/>
      <c r="C19" s="20" t="n"/>
      <c r="D19" s="21" t="n"/>
      <c r="E19" s="22">
        <f>IF(D19="","",CHOOSE(WEEKDAY(D19,1),"Sunday","Monday","Tuesday","Wednesday","Thursday","Friday","Saturday"))</f>
        <v/>
      </c>
      <c r="F19" s="20" t="n"/>
      <c r="G19" s="22">
        <f>IFERROR(INDEX('Provider Directory'!$A$7:$A$106,MATCH(F19,'Provider Directory'!$C$7:$C$106,0)),"")</f>
        <v/>
      </c>
      <c r="H19" s="20" t="n"/>
      <c r="I19" s="20" t="n"/>
      <c r="J19" s="20" t="n"/>
      <c r="K19" s="20" t="n"/>
      <c r="L19" s="20" t="n"/>
      <c r="M19" s="23" t="n"/>
      <c r="N19" s="23" t="n"/>
      <c r="O19" s="20" t="n"/>
      <c r="P19" s="24">
        <f>IF(OR(C19&lt;&gt;"Active",J19&lt;&gt;"Available",N19&lt;=M19),0,MAX(0,((N19-M19)*1440-IF(O19="",0,O19))/60))</f>
        <v/>
      </c>
      <c r="Q19" s="22">
        <f>IF(OR(K19="",K19&lt;=0,P19&lt;=0),0,INT(P19*60/K19))</f>
        <v/>
      </c>
      <c r="R19" s="22">
        <f>IF(Q19="","",MAX(0,Q19-IF(L19="",0,L19)))</f>
        <v/>
      </c>
      <c r="S19" s="34">
        <f>IF(Q19=0,"",IF(L19="",0,L19/Q19))</f>
        <v/>
      </c>
      <c r="T19" s="22">
        <f>IF(OR(A19="",C19&lt;&gt;"Active"),"",IF(SUMPRODUCT(($C$7:$C$506="Active")*($D$7:$D$506=D19)*($F$7:$F$506=F19)*($M$7:$M$506&lt;N19)*($N$7:$N$506&gt;M19)*($A$7:$A$506&lt;&gt;A19))&gt;0,"Overlap",""))</f>
        <v/>
      </c>
      <c r="U19" s="22">
        <f>IF(COUNTA(A19:O19)=0,"",IF(A19="","Missing ID",IF(COUNTIF($A$7:$A$506,A19)&gt;1,"Duplicate ID",IF(G19="","Provider not found",IF(N19&lt;=M19,"End must be after start",IF(AND(J19="Available",L19&gt;Q19),"Booked exceeds capacity","OK"))))))</f>
        <v/>
      </c>
      <c r="V19" s="22">
        <f>IF(U19="","",IF(U19&lt;&gt;"OK",U19,IF(T19="Overlap","Overlap","OK")))</f>
        <v/>
      </c>
      <c r="W19" s="20" t="n"/>
      <c r="X19" s="22">
        <f>IF(OR(D19="",C19&lt;&gt;"Active"),0,IF(AND(D19&gt;=Dashboard!$A$5,D19&lt;=Dashboard!$C$5,OR(Dashboard!$E$5="All Clinics",H19=Dashboard!$E$5),OR(Dashboard!$G$5="All Providers",F19=Dashboard!$G$5),OR(Dashboard!$I$5="All Visit Modes",I19=Dashboard!$I$5)),1,0))</f>
        <v/>
      </c>
    </row>
    <row r="20">
      <c r="A20" s="20" t="n"/>
      <c r="B20" s="21" t="n"/>
      <c r="C20" s="20" t="n"/>
      <c r="D20" s="21" t="n"/>
      <c r="E20" s="22">
        <f>IF(D20="","",CHOOSE(WEEKDAY(D20,1),"Sunday","Monday","Tuesday","Wednesday","Thursday","Friday","Saturday"))</f>
        <v/>
      </c>
      <c r="F20" s="20" t="n"/>
      <c r="G20" s="22">
        <f>IFERROR(INDEX('Provider Directory'!$A$7:$A$106,MATCH(F20,'Provider Directory'!$C$7:$C$106,0)),"")</f>
        <v/>
      </c>
      <c r="H20" s="20" t="n"/>
      <c r="I20" s="20" t="n"/>
      <c r="J20" s="20" t="n"/>
      <c r="K20" s="20" t="n"/>
      <c r="L20" s="20" t="n"/>
      <c r="M20" s="23" t="n"/>
      <c r="N20" s="23" t="n"/>
      <c r="O20" s="20" t="n"/>
      <c r="P20" s="24">
        <f>IF(OR(C20&lt;&gt;"Active",J20&lt;&gt;"Available",N20&lt;=M20),0,MAX(0,((N20-M20)*1440-IF(O20="",0,O20))/60))</f>
        <v/>
      </c>
      <c r="Q20" s="22">
        <f>IF(OR(K20="",K20&lt;=0,P20&lt;=0),0,INT(P20*60/K20))</f>
        <v/>
      </c>
      <c r="R20" s="22">
        <f>IF(Q20="","",MAX(0,Q20-IF(L20="",0,L20)))</f>
        <v/>
      </c>
      <c r="S20" s="34">
        <f>IF(Q20=0,"",IF(L20="",0,L20/Q20))</f>
        <v/>
      </c>
      <c r="T20" s="22">
        <f>IF(OR(A20="",C20&lt;&gt;"Active"),"",IF(SUMPRODUCT(($C$7:$C$506="Active")*($D$7:$D$506=D20)*($F$7:$F$506=F20)*($M$7:$M$506&lt;N20)*($N$7:$N$506&gt;M20)*($A$7:$A$506&lt;&gt;A20))&gt;0,"Overlap",""))</f>
        <v/>
      </c>
      <c r="U20" s="22">
        <f>IF(COUNTA(A20:O20)=0,"",IF(A20="","Missing ID",IF(COUNTIF($A$7:$A$506,A20)&gt;1,"Duplicate ID",IF(G20="","Provider not found",IF(N20&lt;=M20,"End must be after start",IF(AND(J20="Available",L20&gt;Q20),"Booked exceeds capacity","OK"))))))</f>
        <v/>
      </c>
      <c r="V20" s="22">
        <f>IF(U20="","",IF(U20&lt;&gt;"OK",U20,IF(T20="Overlap","Overlap","OK")))</f>
        <v/>
      </c>
      <c r="W20" s="20" t="n"/>
      <c r="X20" s="22">
        <f>IF(OR(D20="",C20&lt;&gt;"Active"),0,IF(AND(D20&gt;=Dashboard!$A$5,D20&lt;=Dashboard!$C$5,OR(Dashboard!$E$5="All Clinics",H20=Dashboard!$E$5),OR(Dashboard!$G$5="All Providers",F20=Dashboard!$G$5),OR(Dashboard!$I$5="All Visit Modes",I20=Dashboard!$I$5)),1,0))</f>
        <v/>
      </c>
    </row>
    <row r="21">
      <c r="A21" s="20" t="n"/>
      <c r="B21" s="21" t="n"/>
      <c r="C21" s="20" t="n"/>
      <c r="D21" s="21" t="n"/>
      <c r="E21" s="22">
        <f>IF(D21="","",CHOOSE(WEEKDAY(D21,1),"Sunday","Monday","Tuesday","Wednesday","Thursday","Friday","Saturday"))</f>
        <v/>
      </c>
      <c r="F21" s="20" t="n"/>
      <c r="G21" s="22">
        <f>IFERROR(INDEX('Provider Directory'!$A$7:$A$106,MATCH(F21,'Provider Directory'!$C$7:$C$106,0)),"")</f>
        <v/>
      </c>
      <c r="H21" s="20" t="n"/>
      <c r="I21" s="20" t="n"/>
      <c r="J21" s="20" t="n"/>
      <c r="K21" s="20" t="n"/>
      <c r="L21" s="20" t="n"/>
      <c r="M21" s="23" t="n"/>
      <c r="N21" s="23" t="n"/>
      <c r="O21" s="20" t="n"/>
      <c r="P21" s="24">
        <f>IF(OR(C21&lt;&gt;"Active",J21&lt;&gt;"Available",N21&lt;=M21),0,MAX(0,((N21-M21)*1440-IF(O21="",0,O21))/60))</f>
        <v/>
      </c>
      <c r="Q21" s="22">
        <f>IF(OR(K21="",K21&lt;=0,P21&lt;=0),0,INT(P21*60/K21))</f>
        <v/>
      </c>
      <c r="R21" s="22">
        <f>IF(Q21="","",MAX(0,Q21-IF(L21="",0,L21)))</f>
        <v/>
      </c>
      <c r="S21" s="34">
        <f>IF(Q21=0,"",IF(L21="",0,L21/Q21))</f>
        <v/>
      </c>
      <c r="T21" s="22">
        <f>IF(OR(A21="",C21&lt;&gt;"Active"),"",IF(SUMPRODUCT(($C$7:$C$506="Active")*($D$7:$D$506=D21)*($F$7:$F$506=F21)*($M$7:$M$506&lt;N21)*($N$7:$N$506&gt;M21)*($A$7:$A$506&lt;&gt;A21))&gt;0,"Overlap",""))</f>
        <v/>
      </c>
      <c r="U21" s="22">
        <f>IF(COUNTA(A21:O21)=0,"",IF(A21="","Missing ID",IF(COUNTIF($A$7:$A$506,A21)&gt;1,"Duplicate ID",IF(G21="","Provider not found",IF(N21&lt;=M21,"End must be after start",IF(AND(J21="Available",L21&gt;Q21),"Booked exceeds capacity","OK"))))))</f>
        <v/>
      </c>
      <c r="V21" s="22">
        <f>IF(U21="","",IF(U21&lt;&gt;"OK",U21,IF(T21="Overlap","Overlap","OK")))</f>
        <v/>
      </c>
      <c r="W21" s="20" t="n"/>
      <c r="X21" s="22">
        <f>IF(OR(D21="",C21&lt;&gt;"Active"),0,IF(AND(D21&gt;=Dashboard!$A$5,D21&lt;=Dashboard!$C$5,OR(Dashboard!$E$5="All Clinics",H21=Dashboard!$E$5),OR(Dashboard!$G$5="All Providers",F21=Dashboard!$G$5),OR(Dashboard!$I$5="All Visit Modes",I21=Dashboard!$I$5)),1,0))</f>
        <v/>
      </c>
    </row>
    <row r="22">
      <c r="A22" s="20" t="n"/>
      <c r="B22" s="21" t="n"/>
      <c r="C22" s="20" t="n"/>
      <c r="D22" s="21" t="n"/>
      <c r="E22" s="22">
        <f>IF(D22="","",CHOOSE(WEEKDAY(D22,1),"Sunday","Monday","Tuesday","Wednesday","Thursday","Friday","Saturday"))</f>
        <v/>
      </c>
      <c r="F22" s="20" t="n"/>
      <c r="G22" s="22">
        <f>IFERROR(INDEX('Provider Directory'!$A$7:$A$106,MATCH(F22,'Provider Directory'!$C$7:$C$106,0)),"")</f>
        <v/>
      </c>
      <c r="H22" s="20" t="n"/>
      <c r="I22" s="20" t="n"/>
      <c r="J22" s="20" t="n"/>
      <c r="K22" s="20" t="n"/>
      <c r="L22" s="20" t="n"/>
      <c r="M22" s="23" t="n"/>
      <c r="N22" s="23" t="n"/>
      <c r="O22" s="20" t="n"/>
      <c r="P22" s="24">
        <f>IF(OR(C22&lt;&gt;"Active",J22&lt;&gt;"Available",N22&lt;=M22),0,MAX(0,((N22-M22)*1440-IF(O22="",0,O22))/60))</f>
        <v/>
      </c>
      <c r="Q22" s="22">
        <f>IF(OR(K22="",K22&lt;=0,P22&lt;=0),0,INT(P22*60/K22))</f>
        <v/>
      </c>
      <c r="R22" s="22">
        <f>IF(Q22="","",MAX(0,Q22-IF(L22="",0,L22)))</f>
        <v/>
      </c>
      <c r="S22" s="34">
        <f>IF(Q22=0,"",IF(L22="",0,L22/Q22))</f>
        <v/>
      </c>
      <c r="T22" s="22">
        <f>IF(OR(A22="",C22&lt;&gt;"Active"),"",IF(SUMPRODUCT(($C$7:$C$506="Active")*($D$7:$D$506=D22)*($F$7:$F$506=F22)*($M$7:$M$506&lt;N22)*($N$7:$N$506&gt;M22)*($A$7:$A$506&lt;&gt;A22))&gt;0,"Overlap",""))</f>
        <v/>
      </c>
      <c r="U22" s="22">
        <f>IF(COUNTA(A22:O22)=0,"",IF(A22="","Missing ID",IF(COUNTIF($A$7:$A$506,A22)&gt;1,"Duplicate ID",IF(G22="","Provider not found",IF(N22&lt;=M22,"End must be after start",IF(AND(J22="Available",L22&gt;Q22),"Booked exceeds capacity","OK"))))))</f>
        <v/>
      </c>
      <c r="V22" s="22">
        <f>IF(U22="","",IF(U22&lt;&gt;"OK",U22,IF(T22="Overlap","Overlap","OK")))</f>
        <v/>
      </c>
      <c r="W22" s="20" t="n"/>
      <c r="X22" s="22">
        <f>IF(OR(D22="",C22&lt;&gt;"Active"),0,IF(AND(D22&gt;=Dashboard!$A$5,D22&lt;=Dashboard!$C$5,OR(Dashboard!$E$5="All Clinics",H22=Dashboard!$E$5),OR(Dashboard!$G$5="All Providers",F22=Dashboard!$G$5),OR(Dashboard!$I$5="All Visit Modes",I22=Dashboard!$I$5)),1,0))</f>
        <v/>
      </c>
    </row>
    <row r="23">
      <c r="A23" s="20" t="n"/>
      <c r="B23" s="21" t="n"/>
      <c r="C23" s="20" t="n"/>
      <c r="D23" s="21" t="n"/>
      <c r="E23" s="22">
        <f>IF(D23="","",CHOOSE(WEEKDAY(D23,1),"Sunday","Monday","Tuesday","Wednesday","Thursday","Friday","Saturday"))</f>
        <v/>
      </c>
      <c r="F23" s="20" t="n"/>
      <c r="G23" s="22">
        <f>IFERROR(INDEX('Provider Directory'!$A$7:$A$106,MATCH(F23,'Provider Directory'!$C$7:$C$106,0)),"")</f>
        <v/>
      </c>
      <c r="H23" s="20" t="n"/>
      <c r="I23" s="20" t="n"/>
      <c r="J23" s="20" t="n"/>
      <c r="K23" s="20" t="n"/>
      <c r="L23" s="20" t="n"/>
      <c r="M23" s="23" t="n"/>
      <c r="N23" s="23" t="n"/>
      <c r="O23" s="20" t="n"/>
      <c r="P23" s="24">
        <f>IF(OR(C23&lt;&gt;"Active",J23&lt;&gt;"Available",N23&lt;=M23),0,MAX(0,((N23-M23)*1440-IF(O23="",0,O23))/60))</f>
        <v/>
      </c>
      <c r="Q23" s="22">
        <f>IF(OR(K23="",K23&lt;=0,P23&lt;=0),0,INT(P23*60/K23))</f>
        <v/>
      </c>
      <c r="R23" s="22">
        <f>IF(Q23="","",MAX(0,Q23-IF(L23="",0,L23)))</f>
        <v/>
      </c>
      <c r="S23" s="34">
        <f>IF(Q23=0,"",IF(L23="",0,L23/Q23))</f>
        <v/>
      </c>
      <c r="T23" s="22">
        <f>IF(OR(A23="",C23&lt;&gt;"Active"),"",IF(SUMPRODUCT(($C$7:$C$506="Active")*($D$7:$D$506=D23)*($F$7:$F$506=F23)*($M$7:$M$506&lt;N23)*($N$7:$N$506&gt;M23)*($A$7:$A$506&lt;&gt;A23))&gt;0,"Overlap",""))</f>
        <v/>
      </c>
      <c r="U23" s="22">
        <f>IF(COUNTA(A23:O23)=0,"",IF(A23="","Missing ID",IF(COUNTIF($A$7:$A$506,A23)&gt;1,"Duplicate ID",IF(G23="","Provider not found",IF(N23&lt;=M23,"End must be after start",IF(AND(J23="Available",L23&gt;Q23),"Booked exceeds capacity","OK"))))))</f>
        <v/>
      </c>
      <c r="V23" s="22">
        <f>IF(U23="","",IF(U23&lt;&gt;"OK",U23,IF(T23="Overlap","Overlap","OK")))</f>
        <v/>
      </c>
      <c r="W23" s="20" t="n"/>
      <c r="X23" s="22">
        <f>IF(OR(D23="",C23&lt;&gt;"Active"),0,IF(AND(D23&gt;=Dashboard!$A$5,D23&lt;=Dashboard!$C$5,OR(Dashboard!$E$5="All Clinics",H23=Dashboard!$E$5),OR(Dashboard!$G$5="All Providers",F23=Dashboard!$G$5),OR(Dashboard!$I$5="All Visit Modes",I23=Dashboard!$I$5)),1,0))</f>
        <v/>
      </c>
    </row>
    <row r="24">
      <c r="A24" s="20" t="n"/>
      <c r="B24" s="21" t="n"/>
      <c r="C24" s="20" t="n"/>
      <c r="D24" s="21" t="n"/>
      <c r="E24" s="22">
        <f>IF(D24="","",CHOOSE(WEEKDAY(D24,1),"Sunday","Monday","Tuesday","Wednesday","Thursday","Friday","Saturday"))</f>
        <v/>
      </c>
      <c r="F24" s="20" t="n"/>
      <c r="G24" s="22">
        <f>IFERROR(INDEX('Provider Directory'!$A$7:$A$106,MATCH(F24,'Provider Directory'!$C$7:$C$106,0)),"")</f>
        <v/>
      </c>
      <c r="H24" s="20" t="n"/>
      <c r="I24" s="20" t="n"/>
      <c r="J24" s="20" t="n"/>
      <c r="K24" s="20" t="n"/>
      <c r="L24" s="20" t="n"/>
      <c r="M24" s="23" t="n"/>
      <c r="N24" s="23" t="n"/>
      <c r="O24" s="20" t="n"/>
      <c r="P24" s="24">
        <f>IF(OR(C24&lt;&gt;"Active",J24&lt;&gt;"Available",N24&lt;=M24),0,MAX(0,((N24-M24)*1440-IF(O24="",0,O24))/60))</f>
        <v/>
      </c>
      <c r="Q24" s="22">
        <f>IF(OR(K24="",K24&lt;=0,P24&lt;=0),0,INT(P24*60/K24))</f>
        <v/>
      </c>
      <c r="R24" s="22">
        <f>IF(Q24="","",MAX(0,Q24-IF(L24="",0,L24)))</f>
        <v/>
      </c>
      <c r="S24" s="34">
        <f>IF(Q24=0,"",IF(L24="",0,L24/Q24))</f>
        <v/>
      </c>
      <c r="T24" s="22">
        <f>IF(OR(A24="",C24&lt;&gt;"Active"),"",IF(SUMPRODUCT(($C$7:$C$506="Active")*($D$7:$D$506=D24)*($F$7:$F$506=F24)*($M$7:$M$506&lt;N24)*($N$7:$N$506&gt;M24)*($A$7:$A$506&lt;&gt;A24))&gt;0,"Overlap",""))</f>
        <v/>
      </c>
      <c r="U24" s="22">
        <f>IF(COUNTA(A24:O24)=0,"",IF(A24="","Missing ID",IF(COUNTIF($A$7:$A$506,A24)&gt;1,"Duplicate ID",IF(G24="","Provider not found",IF(N24&lt;=M24,"End must be after start",IF(AND(J24="Available",L24&gt;Q24),"Booked exceeds capacity","OK"))))))</f>
        <v/>
      </c>
      <c r="V24" s="22">
        <f>IF(U24="","",IF(U24&lt;&gt;"OK",U24,IF(T24="Overlap","Overlap","OK")))</f>
        <v/>
      </c>
      <c r="W24" s="20" t="n"/>
      <c r="X24" s="22">
        <f>IF(OR(D24="",C24&lt;&gt;"Active"),0,IF(AND(D24&gt;=Dashboard!$A$5,D24&lt;=Dashboard!$C$5,OR(Dashboard!$E$5="All Clinics",H24=Dashboard!$E$5),OR(Dashboard!$G$5="All Providers",F24=Dashboard!$G$5),OR(Dashboard!$I$5="All Visit Modes",I24=Dashboard!$I$5)),1,0))</f>
        <v/>
      </c>
    </row>
    <row r="25">
      <c r="A25" s="20" t="n"/>
      <c r="B25" s="21" t="n"/>
      <c r="C25" s="20" t="n"/>
      <c r="D25" s="21" t="n"/>
      <c r="E25" s="22">
        <f>IF(D25="","",CHOOSE(WEEKDAY(D25,1),"Sunday","Monday","Tuesday","Wednesday","Thursday","Friday","Saturday"))</f>
        <v/>
      </c>
      <c r="F25" s="20" t="n"/>
      <c r="G25" s="22">
        <f>IFERROR(INDEX('Provider Directory'!$A$7:$A$106,MATCH(F25,'Provider Directory'!$C$7:$C$106,0)),"")</f>
        <v/>
      </c>
      <c r="H25" s="20" t="n"/>
      <c r="I25" s="20" t="n"/>
      <c r="J25" s="20" t="n"/>
      <c r="K25" s="20" t="n"/>
      <c r="L25" s="20" t="n"/>
      <c r="M25" s="23" t="n"/>
      <c r="N25" s="23" t="n"/>
      <c r="O25" s="20" t="n"/>
      <c r="P25" s="24">
        <f>IF(OR(C25&lt;&gt;"Active",J25&lt;&gt;"Available",N25&lt;=M25),0,MAX(0,((N25-M25)*1440-IF(O25="",0,O25))/60))</f>
        <v/>
      </c>
      <c r="Q25" s="22">
        <f>IF(OR(K25="",K25&lt;=0,P25&lt;=0),0,INT(P25*60/K25))</f>
        <v/>
      </c>
      <c r="R25" s="22">
        <f>IF(Q25="","",MAX(0,Q25-IF(L25="",0,L25)))</f>
        <v/>
      </c>
      <c r="S25" s="34">
        <f>IF(Q25=0,"",IF(L25="",0,L25/Q25))</f>
        <v/>
      </c>
      <c r="T25" s="22">
        <f>IF(OR(A25="",C25&lt;&gt;"Active"),"",IF(SUMPRODUCT(($C$7:$C$506="Active")*($D$7:$D$506=D25)*($F$7:$F$506=F25)*($M$7:$M$506&lt;N25)*($N$7:$N$506&gt;M25)*($A$7:$A$506&lt;&gt;A25))&gt;0,"Overlap",""))</f>
        <v/>
      </c>
      <c r="U25" s="22">
        <f>IF(COUNTA(A25:O25)=0,"",IF(A25="","Missing ID",IF(COUNTIF($A$7:$A$506,A25)&gt;1,"Duplicate ID",IF(G25="","Provider not found",IF(N25&lt;=M25,"End must be after start",IF(AND(J25="Available",L25&gt;Q25),"Booked exceeds capacity","OK"))))))</f>
        <v/>
      </c>
      <c r="V25" s="22">
        <f>IF(U25="","",IF(U25&lt;&gt;"OK",U25,IF(T25="Overlap","Overlap","OK")))</f>
        <v/>
      </c>
      <c r="W25" s="20" t="n"/>
      <c r="X25" s="22">
        <f>IF(OR(D25="",C25&lt;&gt;"Active"),0,IF(AND(D25&gt;=Dashboard!$A$5,D25&lt;=Dashboard!$C$5,OR(Dashboard!$E$5="All Clinics",H25=Dashboard!$E$5),OR(Dashboard!$G$5="All Providers",F25=Dashboard!$G$5),OR(Dashboard!$I$5="All Visit Modes",I25=Dashboard!$I$5)),1,0))</f>
        <v/>
      </c>
    </row>
    <row r="26">
      <c r="A26" s="20" t="n"/>
      <c r="B26" s="21" t="n"/>
      <c r="C26" s="20" t="n"/>
      <c r="D26" s="21" t="n"/>
      <c r="E26" s="22">
        <f>IF(D26="","",CHOOSE(WEEKDAY(D26,1),"Sunday","Monday","Tuesday","Wednesday","Thursday","Friday","Saturday"))</f>
        <v/>
      </c>
      <c r="F26" s="20" t="n"/>
      <c r="G26" s="22">
        <f>IFERROR(INDEX('Provider Directory'!$A$7:$A$106,MATCH(F26,'Provider Directory'!$C$7:$C$106,0)),"")</f>
        <v/>
      </c>
      <c r="H26" s="20" t="n"/>
      <c r="I26" s="20" t="n"/>
      <c r="J26" s="20" t="n"/>
      <c r="K26" s="20" t="n"/>
      <c r="L26" s="20" t="n"/>
      <c r="M26" s="23" t="n"/>
      <c r="N26" s="23" t="n"/>
      <c r="O26" s="20" t="n"/>
      <c r="P26" s="24">
        <f>IF(OR(C26&lt;&gt;"Active",J26&lt;&gt;"Available",N26&lt;=M26),0,MAX(0,((N26-M26)*1440-IF(O26="",0,O26))/60))</f>
        <v/>
      </c>
      <c r="Q26" s="22">
        <f>IF(OR(K26="",K26&lt;=0,P26&lt;=0),0,INT(P26*60/K26))</f>
        <v/>
      </c>
      <c r="R26" s="22">
        <f>IF(Q26="","",MAX(0,Q26-IF(L26="",0,L26)))</f>
        <v/>
      </c>
      <c r="S26" s="34">
        <f>IF(Q26=0,"",IF(L26="",0,L26/Q26))</f>
        <v/>
      </c>
      <c r="T26" s="22">
        <f>IF(OR(A26="",C26&lt;&gt;"Active"),"",IF(SUMPRODUCT(($C$7:$C$506="Active")*($D$7:$D$506=D26)*($F$7:$F$506=F26)*($M$7:$M$506&lt;N26)*($N$7:$N$506&gt;M26)*($A$7:$A$506&lt;&gt;A26))&gt;0,"Overlap",""))</f>
        <v/>
      </c>
      <c r="U26" s="22">
        <f>IF(COUNTA(A26:O26)=0,"",IF(A26="","Missing ID",IF(COUNTIF($A$7:$A$506,A26)&gt;1,"Duplicate ID",IF(G26="","Provider not found",IF(N26&lt;=M26,"End must be after start",IF(AND(J26="Available",L26&gt;Q26),"Booked exceeds capacity","OK"))))))</f>
        <v/>
      </c>
      <c r="V26" s="22">
        <f>IF(U26="","",IF(U26&lt;&gt;"OK",U26,IF(T26="Overlap","Overlap","OK")))</f>
        <v/>
      </c>
      <c r="W26" s="20" t="n"/>
      <c r="X26" s="22">
        <f>IF(OR(D26="",C26&lt;&gt;"Active"),0,IF(AND(D26&gt;=Dashboard!$A$5,D26&lt;=Dashboard!$C$5,OR(Dashboard!$E$5="All Clinics",H26=Dashboard!$E$5),OR(Dashboard!$G$5="All Providers",F26=Dashboard!$G$5),OR(Dashboard!$I$5="All Visit Modes",I26=Dashboard!$I$5)),1,0))</f>
        <v/>
      </c>
    </row>
    <row r="27">
      <c r="A27" s="20" t="n"/>
      <c r="B27" s="21" t="n"/>
      <c r="C27" s="20" t="n"/>
      <c r="D27" s="21" t="n"/>
      <c r="E27" s="22">
        <f>IF(D27="","",CHOOSE(WEEKDAY(D27,1),"Sunday","Monday","Tuesday","Wednesday","Thursday","Friday","Saturday"))</f>
        <v/>
      </c>
      <c r="F27" s="20" t="n"/>
      <c r="G27" s="22">
        <f>IFERROR(INDEX('Provider Directory'!$A$7:$A$106,MATCH(F27,'Provider Directory'!$C$7:$C$106,0)),"")</f>
        <v/>
      </c>
      <c r="H27" s="20" t="n"/>
      <c r="I27" s="20" t="n"/>
      <c r="J27" s="20" t="n"/>
      <c r="K27" s="20" t="n"/>
      <c r="L27" s="20" t="n"/>
      <c r="M27" s="23" t="n"/>
      <c r="N27" s="23" t="n"/>
      <c r="O27" s="20" t="n"/>
      <c r="P27" s="24">
        <f>IF(OR(C27&lt;&gt;"Active",J27&lt;&gt;"Available",N27&lt;=M27),0,MAX(0,((N27-M27)*1440-IF(O27="",0,O27))/60))</f>
        <v/>
      </c>
      <c r="Q27" s="22">
        <f>IF(OR(K27="",K27&lt;=0,P27&lt;=0),0,INT(P27*60/K27))</f>
        <v/>
      </c>
      <c r="R27" s="22">
        <f>IF(Q27="","",MAX(0,Q27-IF(L27="",0,L27)))</f>
        <v/>
      </c>
      <c r="S27" s="34">
        <f>IF(Q27=0,"",IF(L27="",0,L27/Q27))</f>
        <v/>
      </c>
      <c r="T27" s="22">
        <f>IF(OR(A27="",C27&lt;&gt;"Active"),"",IF(SUMPRODUCT(($C$7:$C$506="Active")*($D$7:$D$506=D27)*($F$7:$F$506=F27)*($M$7:$M$506&lt;N27)*($N$7:$N$506&gt;M27)*($A$7:$A$506&lt;&gt;A27))&gt;0,"Overlap",""))</f>
        <v/>
      </c>
      <c r="U27" s="22">
        <f>IF(COUNTA(A27:O27)=0,"",IF(A27="","Missing ID",IF(COUNTIF($A$7:$A$506,A27)&gt;1,"Duplicate ID",IF(G27="","Provider not found",IF(N27&lt;=M27,"End must be after start",IF(AND(J27="Available",L27&gt;Q27),"Booked exceeds capacity","OK"))))))</f>
        <v/>
      </c>
      <c r="V27" s="22">
        <f>IF(U27="","",IF(U27&lt;&gt;"OK",U27,IF(T27="Overlap","Overlap","OK")))</f>
        <v/>
      </c>
      <c r="W27" s="20" t="n"/>
      <c r="X27" s="22">
        <f>IF(OR(D27="",C27&lt;&gt;"Active"),0,IF(AND(D27&gt;=Dashboard!$A$5,D27&lt;=Dashboard!$C$5,OR(Dashboard!$E$5="All Clinics",H27=Dashboard!$E$5),OR(Dashboard!$G$5="All Providers",F27=Dashboard!$G$5),OR(Dashboard!$I$5="All Visit Modes",I27=Dashboard!$I$5)),1,0))</f>
        <v/>
      </c>
    </row>
    <row r="28">
      <c r="A28" s="20" t="n"/>
      <c r="B28" s="21" t="n"/>
      <c r="C28" s="20" t="n"/>
      <c r="D28" s="21" t="n"/>
      <c r="E28" s="22">
        <f>IF(D28="","",CHOOSE(WEEKDAY(D28,1),"Sunday","Monday","Tuesday","Wednesday","Thursday","Friday","Saturday"))</f>
        <v/>
      </c>
      <c r="F28" s="20" t="n"/>
      <c r="G28" s="22">
        <f>IFERROR(INDEX('Provider Directory'!$A$7:$A$106,MATCH(F28,'Provider Directory'!$C$7:$C$106,0)),"")</f>
        <v/>
      </c>
      <c r="H28" s="20" t="n"/>
      <c r="I28" s="20" t="n"/>
      <c r="J28" s="20" t="n"/>
      <c r="K28" s="20" t="n"/>
      <c r="L28" s="20" t="n"/>
      <c r="M28" s="23" t="n"/>
      <c r="N28" s="23" t="n"/>
      <c r="O28" s="20" t="n"/>
      <c r="P28" s="24">
        <f>IF(OR(C28&lt;&gt;"Active",J28&lt;&gt;"Available",N28&lt;=M28),0,MAX(0,((N28-M28)*1440-IF(O28="",0,O28))/60))</f>
        <v/>
      </c>
      <c r="Q28" s="22">
        <f>IF(OR(K28="",K28&lt;=0,P28&lt;=0),0,INT(P28*60/K28))</f>
        <v/>
      </c>
      <c r="R28" s="22">
        <f>IF(Q28="","",MAX(0,Q28-IF(L28="",0,L28)))</f>
        <v/>
      </c>
      <c r="S28" s="34">
        <f>IF(Q28=0,"",IF(L28="",0,L28/Q28))</f>
        <v/>
      </c>
      <c r="T28" s="22">
        <f>IF(OR(A28="",C28&lt;&gt;"Active"),"",IF(SUMPRODUCT(($C$7:$C$506="Active")*($D$7:$D$506=D28)*($F$7:$F$506=F28)*($M$7:$M$506&lt;N28)*($N$7:$N$506&gt;M28)*($A$7:$A$506&lt;&gt;A28))&gt;0,"Overlap",""))</f>
        <v/>
      </c>
      <c r="U28" s="22">
        <f>IF(COUNTA(A28:O28)=0,"",IF(A28="","Missing ID",IF(COUNTIF($A$7:$A$506,A28)&gt;1,"Duplicate ID",IF(G28="","Provider not found",IF(N28&lt;=M28,"End must be after start",IF(AND(J28="Available",L28&gt;Q28),"Booked exceeds capacity","OK"))))))</f>
        <v/>
      </c>
      <c r="V28" s="22">
        <f>IF(U28="","",IF(U28&lt;&gt;"OK",U28,IF(T28="Overlap","Overlap","OK")))</f>
        <v/>
      </c>
      <c r="W28" s="20" t="n"/>
      <c r="X28" s="22">
        <f>IF(OR(D28="",C28&lt;&gt;"Active"),0,IF(AND(D28&gt;=Dashboard!$A$5,D28&lt;=Dashboard!$C$5,OR(Dashboard!$E$5="All Clinics",H28=Dashboard!$E$5),OR(Dashboard!$G$5="All Providers",F28=Dashboard!$G$5),OR(Dashboard!$I$5="All Visit Modes",I28=Dashboard!$I$5)),1,0))</f>
        <v/>
      </c>
    </row>
    <row r="29">
      <c r="A29" s="20" t="n"/>
      <c r="B29" s="21" t="n"/>
      <c r="C29" s="20" t="n"/>
      <c r="D29" s="21" t="n"/>
      <c r="E29" s="22">
        <f>IF(D29="","",CHOOSE(WEEKDAY(D29,1),"Sunday","Monday","Tuesday","Wednesday","Thursday","Friday","Saturday"))</f>
        <v/>
      </c>
      <c r="F29" s="20" t="n"/>
      <c r="G29" s="22">
        <f>IFERROR(INDEX('Provider Directory'!$A$7:$A$106,MATCH(F29,'Provider Directory'!$C$7:$C$106,0)),"")</f>
        <v/>
      </c>
      <c r="H29" s="20" t="n"/>
      <c r="I29" s="20" t="n"/>
      <c r="J29" s="20" t="n"/>
      <c r="K29" s="20" t="n"/>
      <c r="L29" s="20" t="n"/>
      <c r="M29" s="23" t="n"/>
      <c r="N29" s="23" t="n"/>
      <c r="O29" s="20" t="n"/>
      <c r="P29" s="24">
        <f>IF(OR(C29&lt;&gt;"Active",J29&lt;&gt;"Available",N29&lt;=M29),0,MAX(0,((N29-M29)*1440-IF(O29="",0,O29))/60))</f>
        <v/>
      </c>
      <c r="Q29" s="22">
        <f>IF(OR(K29="",K29&lt;=0,P29&lt;=0),0,INT(P29*60/K29))</f>
        <v/>
      </c>
      <c r="R29" s="22">
        <f>IF(Q29="","",MAX(0,Q29-IF(L29="",0,L29)))</f>
        <v/>
      </c>
      <c r="S29" s="34">
        <f>IF(Q29=0,"",IF(L29="",0,L29/Q29))</f>
        <v/>
      </c>
      <c r="T29" s="22">
        <f>IF(OR(A29="",C29&lt;&gt;"Active"),"",IF(SUMPRODUCT(($C$7:$C$506="Active")*($D$7:$D$506=D29)*($F$7:$F$506=F29)*($M$7:$M$506&lt;N29)*($N$7:$N$506&gt;M29)*($A$7:$A$506&lt;&gt;A29))&gt;0,"Overlap",""))</f>
        <v/>
      </c>
      <c r="U29" s="22">
        <f>IF(COUNTA(A29:O29)=0,"",IF(A29="","Missing ID",IF(COUNTIF($A$7:$A$506,A29)&gt;1,"Duplicate ID",IF(G29="","Provider not found",IF(N29&lt;=M29,"End must be after start",IF(AND(J29="Available",L29&gt;Q29),"Booked exceeds capacity","OK"))))))</f>
        <v/>
      </c>
      <c r="V29" s="22">
        <f>IF(U29="","",IF(U29&lt;&gt;"OK",U29,IF(T29="Overlap","Overlap","OK")))</f>
        <v/>
      </c>
      <c r="W29" s="20" t="n"/>
      <c r="X29" s="22">
        <f>IF(OR(D29="",C29&lt;&gt;"Active"),0,IF(AND(D29&gt;=Dashboard!$A$5,D29&lt;=Dashboard!$C$5,OR(Dashboard!$E$5="All Clinics",H29=Dashboard!$E$5),OR(Dashboard!$G$5="All Providers",F29=Dashboard!$G$5),OR(Dashboard!$I$5="All Visit Modes",I29=Dashboard!$I$5)),1,0))</f>
        <v/>
      </c>
    </row>
    <row r="30">
      <c r="A30" s="20" t="n"/>
      <c r="B30" s="21" t="n"/>
      <c r="C30" s="20" t="n"/>
      <c r="D30" s="21" t="n"/>
      <c r="E30" s="22">
        <f>IF(D30="","",CHOOSE(WEEKDAY(D30,1),"Sunday","Monday","Tuesday","Wednesday","Thursday","Friday","Saturday"))</f>
        <v/>
      </c>
      <c r="F30" s="20" t="n"/>
      <c r="G30" s="22">
        <f>IFERROR(INDEX('Provider Directory'!$A$7:$A$106,MATCH(F30,'Provider Directory'!$C$7:$C$106,0)),"")</f>
        <v/>
      </c>
      <c r="H30" s="20" t="n"/>
      <c r="I30" s="20" t="n"/>
      <c r="J30" s="20" t="n"/>
      <c r="K30" s="20" t="n"/>
      <c r="L30" s="20" t="n"/>
      <c r="M30" s="23" t="n"/>
      <c r="N30" s="23" t="n"/>
      <c r="O30" s="20" t="n"/>
      <c r="P30" s="24">
        <f>IF(OR(C30&lt;&gt;"Active",J30&lt;&gt;"Available",N30&lt;=M30),0,MAX(0,((N30-M30)*1440-IF(O30="",0,O30))/60))</f>
        <v/>
      </c>
      <c r="Q30" s="22">
        <f>IF(OR(K30="",K30&lt;=0,P30&lt;=0),0,INT(P30*60/K30))</f>
        <v/>
      </c>
      <c r="R30" s="22">
        <f>IF(Q30="","",MAX(0,Q30-IF(L30="",0,L30)))</f>
        <v/>
      </c>
      <c r="S30" s="34">
        <f>IF(Q30=0,"",IF(L30="",0,L30/Q30))</f>
        <v/>
      </c>
      <c r="T30" s="22">
        <f>IF(OR(A30="",C30&lt;&gt;"Active"),"",IF(SUMPRODUCT(($C$7:$C$506="Active")*($D$7:$D$506=D30)*($F$7:$F$506=F30)*($M$7:$M$506&lt;N30)*($N$7:$N$506&gt;M30)*($A$7:$A$506&lt;&gt;A30))&gt;0,"Overlap",""))</f>
        <v/>
      </c>
      <c r="U30" s="22">
        <f>IF(COUNTA(A30:O30)=0,"",IF(A30="","Missing ID",IF(COUNTIF($A$7:$A$506,A30)&gt;1,"Duplicate ID",IF(G30="","Provider not found",IF(N30&lt;=M30,"End must be after start",IF(AND(J30="Available",L30&gt;Q30),"Booked exceeds capacity","OK"))))))</f>
        <v/>
      </c>
      <c r="V30" s="22">
        <f>IF(U30="","",IF(U30&lt;&gt;"OK",U30,IF(T30="Overlap","Overlap","OK")))</f>
        <v/>
      </c>
      <c r="W30" s="20" t="n"/>
      <c r="X30" s="22">
        <f>IF(OR(D30="",C30&lt;&gt;"Active"),0,IF(AND(D30&gt;=Dashboard!$A$5,D30&lt;=Dashboard!$C$5,OR(Dashboard!$E$5="All Clinics",H30=Dashboard!$E$5),OR(Dashboard!$G$5="All Providers",F30=Dashboard!$G$5),OR(Dashboard!$I$5="All Visit Modes",I30=Dashboard!$I$5)),1,0))</f>
        <v/>
      </c>
    </row>
    <row r="31">
      <c r="A31" s="20" t="n"/>
      <c r="B31" s="21" t="n"/>
      <c r="C31" s="20" t="n"/>
      <c r="D31" s="21" t="n"/>
      <c r="E31" s="22">
        <f>IF(D31="","",CHOOSE(WEEKDAY(D31,1),"Sunday","Monday","Tuesday","Wednesday","Thursday","Friday","Saturday"))</f>
        <v/>
      </c>
      <c r="F31" s="20" t="n"/>
      <c r="G31" s="22">
        <f>IFERROR(INDEX('Provider Directory'!$A$7:$A$106,MATCH(F31,'Provider Directory'!$C$7:$C$106,0)),"")</f>
        <v/>
      </c>
      <c r="H31" s="20" t="n"/>
      <c r="I31" s="20" t="n"/>
      <c r="J31" s="20" t="n"/>
      <c r="K31" s="20" t="n"/>
      <c r="L31" s="20" t="n"/>
      <c r="M31" s="23" t="n"/>
      <c r="N31" s="23" t="n"/>
      <c r="O31" s="20" t="n"/>
      <c r="P31" s="24">
        <f>IF(OR(C31&lt;&gt;"Active",J31&lt;&gt;"Available",N31&lt;=M31),0,MAX(0,((N31-M31)*1440-IF(O31="",0,O31))/60))</f>
        <v/>
      </c>
      <c r="Q31" s="22">
        <f>IF(OR(K31="",K31&lt;=0,P31&lt;=0),0,INT(P31*60/K31))</f>
        <v/>
      </c>
      <c r="R31" s="22">
        <f>IF(Q31="","",MAX(0,Q31-IF(L31="",0,L31)))</f>
        <v/>
      </c>
      <c r="S31" s="34">
        <f>IF(Q31=0,"",IF(L31="",0,L31/Q31))</f>
        <v/>
      </c>
      <c r="T31" s="22">
        <f>IF(OR(A31="",C31&lt;&gt;"Active"),"",IF(SUMPRODUCT(($C$7:$C$506="Active")*($D$7:$D$506=D31)*($F$7:$F$506=F31)*($M$7:$M$506&lt;N31)*($N$7:$N$506&gt;M31)*($A$7:$A$506&lt;&gt;A31))&gt;0,"Overlap",""))</f>
        <v/>
      </c>
      <c r="U31" s="22">
        <f>IF(COUNTA(A31:O31)=0,"",IF(A31="","Missing ID",IF(COUNTIF($A$7:$A$506,A31)&gt;1,"Duplicate ID",IF(G31="","Provider not found",IF(N31&lt;=M31,"End must be after start",IF(AND(J31="Available",L31&gt;Q31),"Booked exceeds capacity","OK"))))))</f>
        <v/>
      </c>
      <c r="V31" s="22">
        <f>IF(U31="","",IF(U31&lt;&gt;"OK",U31,IF(T31="Overlap","Overlap","OK")))</f>
        <v/>
      </c>
      <c r="W31" s="20" t="n"/>
      <c r="X31" s="22">
        <f>IF(OR(D31="",C31&lt;&gt;"Active"),0,IF(AND(D31&gt;=Dashboard!$A$5,D31&lt;=Dashboard!$C$5,OR(Dashboard!$E$5="All Clinics",H31=Dashboard!$E$5),OR(Dashboard!$G$5="All Providers",F31=Dashboard!$G$5),OR(Dashboard!$I$5="All Visit Modes",I31=Dashboard!$I$5)),1,0))</f>
        <v/>
      </c>
    </row>
    <row r="32">
      <c r="A32" s="20" t="n"/>
      <c r="B32" s="21" t="n"/>
      <c r="C32" s="20" t="n"/>
      <c r="D32" s="21" t="n"/>
      <c r="E32" s="22">
        <f>IF(D32="","",CHOOSE(WEEKDAY(D32,1),"Sunday","Monday","Tuesday","Wednesday","Thursday","Friday","Saturday"))</f>
        <v/>
      </c>
      <c r="F32" s="20" t="n"/>
      <c r="G32" s="22">
        <f>IFERROR(INDEX('Provider Directory'!$A$7:$A$106,MATCH(F32,'Provider Directory'!$C$7:$C$106,0)),"")</f>
        <v/>
      </c>
      <c r="H32" s="20" t="n"/>
      <c r="I32" s="20" t="n"/>
      <c r="J32" s="20" t="n"/>
      <c r="K32" s="20" t="n"/>
      <c r="L32" s="20" t="n"/>
      <c r="M32" s="23" t="n"/>
      <c r="N32" s="23" t="n"/>
      <c r="O32" s="20" t="n"/>
      <c r="P32" s="24">
        <f>IF(OR(C32&lt;&gt;"Active",J32&lt;&gt;"Available",N32&lt;=M32),0,MAX(0,((N32-M32)*1440-IF(O32="",0,O32))/60))</f>
        <v/>
      </c>
      <c r="Q32" s="22">
        <f>IF(OR(K32="",K32&lt;=0,P32&lt;=0),0,INT(P32*60/K32))</f>
        <v/>
      </c>
      <c r="R32" s="22">
        <f>IF(Q32="","",MAX(0,Q32-IF(L32="",0,L32)))</f>
        <v/>
      </c>
      <c r="S32" s="34">
        <f>IF(Q32=0,"",IF(L32="",0,L32/Q32))</f>
        <v/>
      </c>
      <c r="T32" s="22">
        <f>IF(OR(A32="",C32&lt;&gt;"Active"),"",IF(SUMPRODUCT(($C$7:$C$506="Active")*($D$7:$D$506=D32)*($F$7:$F$506=F32)*($M$7:$M$506&lt;N32)*($N$7:$N$506&gt;M32)*($A$7:$A$506&lt;&gt;A32))&gt;0,"Overlap",""))</f>
        <v/>
      </c>
      <c r="U32" s="22">
        <f>IF(COUNTA(A32:O32)=0,"",IF(A32="","Missing ID",IF(COUNTIF($A$7:$A$506,A32)&gt;1,"Duplicate ID",IF(G32="","Provider not found",IF(N32&lt;=M32,"End must be after start",IF(AND(J32="Available",L32&gt;Q32),"Booked exceeds capacity","OK"))))))</f>
        <v/>
      </c>
      <c r="V32" s="22">
        <f>IF(U32="","",IF(U32&lt;&gt;"OK",U32,IF(T32="Overlap","Overlap","OK")))</f>
        <v/>
      </c>
      <c r="W32" s="20" t="n"/>
      <c r="X32" s="22">
        <f>IF(OR(D32="",C32&lt;&gt;"Active"),0,IF(AND(D32&gt;=Dashboard!$A$5,D32&lt;=Dashboard!$C$5,OR(Dashboard!$E$5="All Clinics",H32=Dashboard!$E$5),OR(Dashboard!$G$5="All Providers",F32=Dashboard!$G$5),OR(Dashboard!$I$5="All Visit Modes",I32=Dashboard!$I$5)),1,0))</f>
        <v/>
      </c>
    </row>
    <row r="33">
      <c r="A33" s="20" t="n"/>
      <c r="B33" s="21" t="n"/>
      <c r="C33" s="20" t="n"/>
      <c r="D33" s="21" t="n"/>
      <c r="E33" s="22">
        <f>IF(D33="","",CHOOSE(WEEKDAY(D33,1),"Sunday","Monday","Tuesday","Wednesday","Thursday","Friday","Saturday"))</f>
        <v/>
      </c>
      <c r="F33" s="20" t="n"/>
      <c r="G33" s="22">
        <f>IFERROR(INDEX('Provider Directory'!$A$7:$A$106,MATCH(F33,'Provider Directory'!$C$7:$C$106,0)),"")</f>
        <v/>
      </c>
      <c r="H33" s="20" t="n"/>
      <c r="I33" s="20" t="n"/>
      <c r="J33" s="20" t="n"/>
      <c r="K33" s="20" t="n"/>
      <c r="L33" s="20" t="n"/>
      <c r="M33" s="23" t="n"/>
      <c r="N33" s="23" t="n"/>
      <c r="O33" s="20" t="n"/>
      <c r="P33" s="24">
        <f>IF(OR(C33&lt;&gt;"Active",J33&lt;&gt;"Available",N33&lt;=M33),0,MAX(0,((N33-M33)*1440-IF(O33="",0,O33))/60))</f>
        <v/>
      </c>
      <c r="Q33" s="22">
        <f>IF(OR(K33="",K33&lt;=0,P33&lt;=0),0,INT(P33*60/K33))</f>
        <v/>
      </c>
      <c r="R33" s="22">
        <f>IF(Q33="","",MAX(0,Q33-IF(L33="",0,L33)))</f>
        <v/>
      </c>
      <c r="S33" s="34">
        <f>IF(Q33=0,"",IF(L33="",0,L33/Q33))</f>
        <v/>
      </c>
      <c r="T33" s="22">
        <f>IF(OR(A33="",C33&lt;&gt;"Active"),"",IF(SUMPRODUCT(($C$7:$C$506="Active")*($D$7:$D$506=D33)*($F$7:$F$506=F33)*($M$7:$M$506&lt;N33)*($N$7:$N$506&gt;M33)*($A$7:$A$506&lt;&gt;A33))&gt;0,"Overlap",""))</f>
        <v/>
      </c>
      <c r="U33" s="22">
        <f>IF(COUNTA(A33:O33)=0,"",IF(A33="","Missing ID",IF(COUNTIF($A$7:$A$506,A33)&gt;1,"Duplicate ID",IF(G33="","Provider not found",IF(N33&lt;=M33,"End must be after start",IF(AND(J33="Available",L33&gt;Q33),"Booked exceeds capacity","OK"))))))</f>
        <v/>
      </c>
      <c r="V33" s="22">
        <f>IF(U33="","",IF(U33&lt;&gt;"OK",U33,IF(T33="Overlap","Overlap","OK")))</f>
        <v/>
      </c>
      <c r="W33" s="20" t="n"/>
      <c r="X33" s="22">
        <f>IF(OR(D33="",C33&lt;&gt;"Active"),0,IF(AND(D33&gt;=Dashboard!$A$5,D33&lt;=Dashboard!$C$5,OR(Dashboard!$E$5="All Clinics",H33=Dashboard!$E$5),OR(Dashboard!$G$5="All Providers",F33=Dashboard!$G$5),OR(Dashboard!$I$5="All Visit Modes",I33=Dashboard!$I$5)),1,0))</f>
        <v/>
      </c>
    </row>
    <row r="34">
      <c r="A34" s="20" t="n"/>
      <c r="B34" s="21" t="n"/>
      <c r="C34" s="20" t="n"/>
      <c r="D34" s="21" t="n"/>
      <c r="E34" s="22">
        <f>IF(D34="","",CHOOSE(WEEKDAY(D34,1),"Sunday","Monday","Tuesday","Wednesday","Thursday","Friday","Saturday"))</f>
        <v/>
      </c>
      <c r="F34" s="20" t="n"/>
      <c r="G34" s="22">
        <f>IFERROR(INDEX('Provider Directory'!$A$7:$A$106,MATCH(F34,'Provider Directory'!$C$7:$C$106,0)),"")</f>
        <v/>
      </c>
      <c r="H34" s="20" t="n"/>
      <c r="I34" s="20" t="n"/>
      <c r="J34" s="20" t="n"/>
      <c r="K34" s="20" t="n"/>
      <c r="L34" s="20" t="n"/>
      <c r="M34" s="23" t="n"/>
      <c r="N34" s="23" t="n"/>
      <c r="O34" s="20" t="n"/>
      <c r="P34" s="24">
        <f>IF(OR(C34&lt;&gt;"Active",J34&lt;&gt;"Available",N34&lt;=M34),0,MAX(0,((N34-M34)*1440-IF(O34="",0,O34))/60))</f>
        <v/>
      </c>
      <c r="Q34" s="22">
        <f>IF(OR(K34="",K34&lt;=0,P34&lt;=0),0,INT(P34*60/K34))</f>
        <v/>
      </c>
      <c r="R34" s="22">
        <f>IF(Q34="","",MAX(0,Q34-IF(L34="",0,L34)))</f>
        <v/>
      </c>
      <c r="S34" s="34">
        <f>IF(Q34=0,"",IF(L34="",0,L34/Q34))</f>
        <v/>
      </c>
      <c r="T34" s="22">
        <f>IF(OR(A34="",C34&lt;&gt;"Active"),"",IF(SUMPRODUCT(($C$7:$C$506="Active")*($D$7:$D$506=D34)*($F$7:$F$506=F34)*($M$7:$M$506&lt;N34)*($N$7:$N$506&gt;M34)*($A$7:$A$506&lt;&gt;A34))&gt;0,"Overlap",""))</f>
        <v/>
      </c>
      <c r="U34" s="22">
        <f>IF(COUNTA(A34:O34)=0,"",IF(A34="","Missing ID",IF(COUNTIF($A$7:$A$506,A34)&gt;1,"Duplicate ID",IF(G34="","Provider not found",IF(N34&lt;=M34,"End must be after start",IF(AND(J34="Available",L34&gt;Q34),"Booked exceeds capacity","OK"))))))</f>
        <v/>
      </c>
      <c r="V34" s="22">
        <f>IF(U34="","",IF(U34&lt;&gt;"OK",U34,IF(T34="Overlap","Overlap","OK")))</f>
        <v/>
      </c>
      <c r="W34" s="20" t="n"/>
      <c r="X34" s="22">
        <f>IF(OR(D34="",C34&lt;&gt;"Active"),0,IF(AND(D34&gt;=Dashboard!$A$5,D34&lt;=Dashboard!$C$5,OR(Dashboard!$E$5="All Clinics",H34=Dashboard!$E$5),OR(Dashboard!$G$5="All Providers",F34=Dashboard!$G$5),OR(Dashboard!$I$5="All Visit Modes",I34=Dashboard!$I$5)),1,0))</f>
        <v/>
      </c>
    </row>
    <row r="35">
      <c r="A35" s="20" t="n"/>
      <c r="B35" s="21" t="n"/>
      <c r="C35" s="20" t="n"/>
      <c r="D35" s="21" t="n"/>
      <c r="E35" s="22">
        <f>IF(D35="","",CHOOSE(WEEKDAY(D35,1),"Sunday","Monday","Tuesday","Wednesday","Thursday","Friday","Saturday"))</f>
        <v/>
      </c>
      <c r="F35" s="20" t="n"/>
      <c r="G35" s="22">
        <f>IFERROR(INDEX('Provider Directory'!$A$7:$A$106,MATCH(F35,'Provider Directory'!$C$7:$C$106,0)),"")</f>
        <v/>
      </c>
      <c r="H35" s="20" t="n"/>
      <c r="I35" s="20" t="n"/>
      <c r="J35" s="20" t="n"/>
      <c r="K35" s="20" t="n"/>
      <c r="L35" s="20" t="n"/>
      <c r="M35" s="23" t="n"/>
      <c r="N35" s="23" t="n"/>
      <c r="O35" s="20" t="n"/>
      <c r="P35" s="24">
        <f>IF(OR(C35&lt;&gt;"Active",J35&lt;&gt;"Available",N35&lt;=M35),0,MAX(0,((N35-M35)*1440-IF(O35="",0,O35))/60))</f>
        <v/>
      </c>
      <c r="Q35" s="22">
        <f>IF(OR(K35="",K35&lt;=0,P35&lt;=0),0,INT(P35*60/K35))</f>
        <v/>
      </c>
      <c r="R35" s="22">
        <f>IF(Q35="","",MAX(0,Q35-IF(L35="",0,L35)))</f>
        <v/>
      </c>
      <c r="S35" s="34">
        <f>IF(Q35=0,"",IF(L35="",0,L35/Q35))</f>
        <v/>
      </c>
      <c r="T35" s="22">
        <f>IF(OR(A35="",C35&lt;&gt;"Active"),"",IF(SUMPRODUCT(($C$7:$C$506="Active")*($D$7:$D$506=D35)*($F$7:$F$506=F35)*($M$7:$M$506&lt;N35)*($N$7:$N$506&gt;M35)*($A$7:$A$506&lt;&gt;A35))&gt;0,"Overlap",""))</f>
        <v/>
      </c>
      <c r="U35" s="22">
        <f>IF(COUNTA(A35:O35)=0,"",IF(A35="","Missing ID",IF(COUNTIF($A$7:$A$506,A35)&gt;1,"Duplicate ID",IF(G35="","Provider not found",IF(N35&lt;=M35,"End must be after start",IF(AND(J35="Available",L35&gt;Q35),"Booked exceeds capacity","OK"))))))</f>
        <v/>
      </c>
      <c r="V35" s="22">
        <f>IF(U35="","",IF(U35&lt;&gt;"OK",U35,IF(T35="Overlap","Overlap","OK")))</f>
        <v/>
      </c>
      <c r="W35" s="20" t="n"/>
      <c r="X35" s="22">
        <f>IF(OR(D35="",C35&lt;&gt;"Active"),0,IF(AND(D35&gt;=Dashboard!$A$5,D35&lt;=Dashboard!$C$5,OR(Dashboard!$E$5="All Clinics",H35=Dashboard!$E$5),OR(Dashboard!$G$5="All Providers",F35=Dashboard!$G$5),OR(Dashboard!$I$5="All Visit Modes",I35=Dashboard!$I$5)),1,0))</f>
        <v/>
      </c>
    </row>
    <row r="36">
      <c r="A36" s="20" t="n"/>
      <c r="B36" s="21" t="n"/>
      <c r="C36" s="20" t="n"/>
      <c r="D36" s="21" t="n"/>
      <c r="E36" s="22">
        <f>IF(D36="","",CHOOSE(WEEKDAY(D36,1),"Sunday","Monday","Tuesday","Wednesday","Thursday","Friday","Saturday"))</f>
        <v/>
      </c>
      <c r="F36" s="20" t="n"/>
      <c r="G36" s="22">
        <f>IFERROR(INDEX('Provider Directory'!$A$7:$A$106,MATCH(F36,'Provider Directory'!$C$7:$C$106,0)),"")</f>
        <v/>
      </c>
      <c r="H36" s="20" t="n"/>
      <c r="I36" s="20" t="n"/>
      <c r="J36" s="20" t="n"/>
      <c r="K36" s="20" t="n"/>
      <c r="L36" s="20" t="n"/>
      <c r="M36" s="23" t="n"/>
      <c r="N36" s="23" t="n"/>
      <c r="O36" s="20" t="n"/>
      <c r="P36" s="24">
        <f>IF(OR(C36&lt;&gt;"Active",J36&lt;&gt;"Available",N36&lt;=M36),0,MAX(0,((N36-M36)*1440-IF(O36="",0,O36))/60))</f>
        <v/>
      </c>
      <c r="Q36" s="22">
        <f>IF(OR(K36="",K36&lt;=0,P36&lt;=0),0,INT(P36*60/K36))</f>
        <v/>
      </c>
      <c r="R36" s="22">
        <f>IF(Q36="","",MAX(0,Q36-IF(L36="",0,L36)))</f>
        <v/>
      </c>
      <c r="S36" s="34">
        <f>IF(Q36=0,"",IF(L36="",0,L36/Q36))</f>
        <v/>
      </c>
      <c r="T36" s="22">
        <f>IF(OR(A36="",C36&lt;&gt;"Active"),"",IF(SUMPRODUCT(($C$7:$C$506="Active")*($D$7:$D$506=D36)*($F$7:$F$506=F36)*($M$7:$M$506&lt;N36)*($N$7:$N$506&gt;M36)*($A$7:$A$506&lt;&gt;A36))&gt;0,"Overlap",""))</f>
        <v/>
      </c>
      <c r="U36" s="22">
        <f>IF(COUNTA(A36:O36)=0,"",IF(A36="","Missing ID",IF(COUNTIF($A$7:$A$506,A36)&gt;1,"Duplicate ID",IF(G36="","Provider not found",IF(N36&lt;=M36,"End must be after start",IF(AND(J36="Available",L36&gt;Q36),"Booked exceeds capacity","OK"))))))</f>
        <v/>
      </c>
      <c r="V36" s="22">
        <f>IF(U36="","",IF(U36&lt;&gt;"OK",U36,IF(T36="Overlap","Overlap","OK")))</f>
        <v/>
      </c>
      <c r="W36" s="20" t="n"/>
      <c r="X36" s="22">
        <f>IF(OR(D36="",C36&lt;&gt;"Active"),0,IF(AND(D36&gt;=Dashboard!$A$5,D36&lt;=Dashboard!$C$5,OR(Dashboard!$E$5="All Clinics",H36=Dashboard!$E$5),OR(Dashboard!$G$5="All Providers",F36=Dashboard!$G$5),OR(Dashboard!$I$5="All Visit Modes",I36=Dashboard!$I$5)),1,0))</f>
        <v/>
      </c>
    </row>
    <row r="37">
      <c r="A37" s="20" t="n"/>
      <c r="B37" s="21" t="n"/>
      <c r="C37" s="20" t="n"/>
      <c r="D37" s="21" t="n"/>
      <c r="E37" s="22">
        <f>IF(D37="","",CHOOSE(WEEKDAY(D37,1),"Sunday","Monday","Tuesday","Wednesday","Thursday","Friday","Saturday"))</f>
        <v/>
      </c>
      <c r="F37" s="20" t="n"/>
      <c r="G37" s="22">
        <f>IFERROR(INDEX('Provider Directory'!$A$7:$A$106,MATCH(F37,'Provider Directory'!$C$7:$C$106,0)),"")</f>
        <v/>
      </c>
      <c r="H37" s="20" t="n"/>
      <c r="I37" s="20" t="n"/>
      <c r="J37" s="20" t="n"/>
      <c r="K37" s="20" t="n"/>
      <c r="L37" s="20" t="n"/>
      <c r="M37" s="23" t="n"/>
      <c r="N37" s="23" t="n"/>
      <c r="O37" s="20" t="n"/>
      <c r="P37" s="24">
        <f>IF(OR(C37&lt;&gt;"Active",J37&lt;&gt;"Available",N37&lt;=M37),0,MAX(0,((N37-M37)*1440-IF(O37="",0,O37))/60))</f>
        <v/>
      </c>
      <c r="Q37" s="22">
        <f>IF(OR(K37="",K37&lt;=0,P37&lt;=0),0,INT(P37*60/K37))</f>
        <v/>
      </c>
      <c r="R37" s="22">
        <f>IF(Q37="","",MAX(0,Q37-IF(L37="",0,L37)))</f>
        <v/>
      </c>
      <c r="S37" s="34">
        <f>IF(Q37=0,"",IF(L37="",0,L37/Q37))</f>
        <v/>
      </c>
      <c r="T37" s="22">
        <f>IF(OR(A37="",C37&lt;&gt;"Active"),"",IF(SUMPRODUCT(($C$7:$C$506="Active")*($D$7:$D$506=D37)*($F$7:$F$506=F37)*($M$7:$M$506&lt;N37)*($N$7:$N$506&gt;M37)*($A$7:$A$506&lt;&gt;A37))&gt;0,"Overlap",""))</f>
        <v/>
      </c>
      <c r="U37" s="22">
        <f>IF(COUNTA(A37:O37)=0,"",IF(A37="","Missing ID",IF(COUNTIF($A$7:$A$506,A37)&gt;1,"Duplicate ID",IF(G37="","Provider not found",IF(N37&lt;=M37,"End must be after start",IF(AND(J37="Available",L37&gt;Q37),"Booked exceeds capacity","OK"))))))</f>
        <v/>
      </c>
      <c r="V37" s="22">
        <f>IF(U37="","",IF(U37&lt;&gt;"OK",U37,IF(T37="Overlap","Overlap","OK")))</f>
        <v/>
      </c>
      <c r="W37" s="20" t="n"/>
      <c r="X37" s="22">
        <f>IF(OR(D37="",C37&lt;&gt;"Active"),0,IF(AND(D37&gt;=Dashboard!$A$5,D37&lt;=Dashboard!$C$5,OR(Dashboard!$E$5="All Clinics",H37=Dashboard!$E$5),OR(Dashboard!$G$5="All Providers",F37=Dashboard!$G$5),OR(Dashboard!$I$5="All Visit Modes",I37=Dashboard!$I$5)),1,0))</f>
        <v/>
      </c>
    </row>
    <row r="38">
      <c r="A38" s="20" t="n"/>
      <c r="B38" s="21" t="n"/>
      <c r="C38" s="20" t="n"/>
      <c r="D38" s="21" t="n"/>
      <c r="E38" s="22">
        <f>IF(D38="","",CHOOSE(WEEKDAY(D38,1),"Sunday","Monday","Tuesday","Wednesday","Thursday","Friday","Saturday"))</f>
        <v/>
      </c>
      <c r="F38" s="20" t="n"/>
      <c r="G38" s="22">
        <f>IFERROR(INDEX('Provider Directory'!$A$7:$A$106,MATCH(F38,'Provider Directory'!$C$7:$C$106,0)),"")</f>
        <v/>
      </c>
      <c r="H38" s="20" t="n"/>
      <c r="I38" s="20" t="n"/>
      <c r="J38" s="20" t="n"/>
      <c r="K38" s="20" t="n"/>
      <c r="L38" s="20" t="n"/>
      <c r="M38" s="23" t="n"/>
      <c r="N38" s="23" t="n"/>
      <c r="O38" s="20" t="n"/>
      <c r="P38" s="24">
        <f>IF(OR(C38&lt;&gt;"Active",J38&lt;&gt;"Available",N38&lt;=M38),0,MAX(0,((N38-M38)*1440-IF(O38="",0,O38))/60))</f>
        <v/>
      </c>
      <c r="Q38" s="22">
        <f>IF(OR(K38="",K38&lt;=0,P38&lt;=0),0,INT(P38*60/K38))</f>
        <v/>
      </c>
      <c r="R38" s="22">
        <f>IF(Q38="","",MAX(0,Q38-IF(L38="",0,L38)))</f>
        <v/>
      </c>
      <c r="S38" s="34">
        <f>IF(Q38=0,"",IF(L38="",0,L38/Q38))</f>
        <v/>
      </c>
      <c r="T38" s="22">
        <f>IF(OR(A38="",C38&lt;&gt;"Active"),"",IF(SUMPRODUCT(($C$7:$C$506="Active")*($D$7:$D$506=D38)*($F$7:$F$506=F38)*($M$7:$M$506&lt;N38)*($N$7:$N$506&gt;M38)*($A$7:$A$506&lt;&gt;A38))&gt;0,"Overlap",""))</f>
        <v/>
      </c>
      <c r="U38" s="22">
        <f>IF(COUNTA(A38:O38)=0,"",IF(A38="","Missing ID",IF(COUNTIF($A$7:$A$506,A38)&gt;1,"Duplicate ID",IF(G38="","Provider not found",IF(N38&lt;=M38,"End must be after start",IF(AND(J38="Available",L38&gt;Q38),"Booked exceeds capacity","OK"))))))</f>
        <v/>
      </c>
      <c r="V38" s="22">
        <f>IF(U38="","",IF(U38&lt;&gt;"OK",U38,IF(T38="Overlap","Overlap","OK")))</f>
        <v/>
      </c>
      <c r="W38" s="20" t="n"/>
      <c r="X38" s="22">
        <f>IF(OR(D38="",C38&lt;&gt;"Active"),0,IF(AND(D38&gt;=Dashboard!$A$5,D38&lt;=Dashboard!$C$5,OR(Dashboard!$E$5="All Clinics",H38=Dashboard!$E$5),OR(Dashboard!$G$5="All Providers",F38=Dashboard!$G$5),OR(Dashboard!$I$5="All Visit Modes",I38=Dashboard!$I$5)),1,0))</f>
        <v/>
      </c>
    </row>
    <row r="39">
      <c r="A39" s="20" t="n"/>
      <c r="B39" s="21" t="n"/>
      <c r="C39" s="20" t="n"/>
      <c r="D39" s="21" t="n"/>
      <c r="E39" s="22">
        <f>IF(D39="","",CHOOSE(WEEKDAY(D39,1),"Sunday","Monday","Tuesday","Wednesday","Thursday","Friday","Saturday"))</f>
        <v/>
      </c>
      <c r="F39" s="20" t="n"/>
      <c r="G39" s="22">
        <f>IFERROR(INDEX('Provider Directory'!$A$7:$A$106,MATCH(F39,'Provider Directory'!$C$7:$C$106,0)),"")</f>
        <v/>
      </c>
      <c r="H39" s="20" t="n"/>
      <c r="I39" s="20" t="n"/>
      <c r="J39" s="20" t="n"/>
      <c r="K39" s="20" t="n"/>
      <c r="L39" s="20" t="n"/>
      <c r="M39" s="23" t="n"/>
      <c r="N39" s="23" t="n"/>
      <c r="O39" s="20" t="n"/>
      <c r="P39" s="24">
        <f>IF(OR(C39&lt;&gt;"Active",J39&lt;&gt;"Available",N39&lt;=M39),0,MAX(0,((N39-M39)*1440-IF(O39="",0,O39))/60))</f>
        <v/>
      </c>
      <c r="Q39" s="22">
        <f>IF(OR(K39="",K39&lt;=0,P39&lt;=0),0,INT(P39*60/K39))</f>
        <v/>
      </c>
      <c r="R39" s="22">
        <f>IF(Q39="","",MAX(0,Q39-IF(L39="",0,L39)))</f>
        <v/>
      </c>
      <c r="S39" s="34">
        <f>IF(Q39=0,"",IF(L39="",0,L39/Q39))</f>
        <v/>
      </c>
      <c r="T39" s="22">
        <f>IF(OR(A39="",C39&lt;&gt;"Active"),"",IF(SUMPRODUCT(($C$7:$C$506="Active")*($D$7:$D$506=D39)*($F$7:$F$506=F39)*($M$7:$M$506&lt;N39)*($N$7:$N$506&gt;M39)*($A$7:$A$506&lt;&gt;A39))&gt;0,"Overlap",""))</f>
        <v/>
      </c>
      <c r="U39" s="22">
        <f>IF(COUNTA(A39:O39)=0,"",IF(A39="","Missing ID",IF(COUNTIF($A$7:$A$506,A39)&gt;1,"Duplicate ID",IF(G39="","Provider not found",IF(N39&lt;=M39,"End must be after start",IF(AND(J39="Available",L39&gt;Q39),"Booked exceeds capacity","OK"))))))</f>
        <v/>
      </c>
      <c r="V39" s="22">
        <f>IF(U39="","",IF(U39&lt;&gt;"OK",U39,IF(T39="Overlap","Overlap","OK")))</f>
        <v/>
      </c>
      <c r="W39" s="20" t="n"/>
      <c r="X39" s="22">
        <f>IF(OR(D39="",C39&lt;&gt;"Active"),0,IF(AND(D39&gt;=Dashboard!$A$5,D39&lt;=Dashboard!$C$5,OR(Dashboard!$E$5="All Clinics",H39=Dashboard!$E$5),OR(Dashboard!$G$5="All Providers",F39=Dashboard!$G$5),OR(Dashboard!$I$5="All Visit Modes",I39=Dashboard!$I$5)),1,0))</f>
        <v/>
      </c>
    </row>
    <row r="40">
      <c r="A40" s="20" t="n"/>
      <c r="B40" s="21" t="n"/>
      <c r="C40" s="20" t="n"/>
      <c r="D40" s="21" t="n"/>
      <c r="E40" s="22">
        <f>IF(D40="","",CHOOSE(WEEKDAY(D40,1),"Sunday","Monday","Tuesday","Wednesday","Thursday","Friday","Saturday"))</f>
        <v/>
      </c>
      <c r="F40" s="20" t="n"/>
      <c r="G40" s="22">
        <f>IFERROR(INDEX('Provider Directory'!$A$7:$A$106,MATCH(F40,'Provider Directory'!$C$7:$C$106,0)),"")</f>
        <v/>
      </c>
      <c r="H40" s="20" t="n"/>
      <c r="I40" s="20" t="n"/>
      <c r="J40" s="20" t="n"/>
      <c r="K40" s="20" t="n"/>
      <c r="L40" s="20" t="n"/>
      <c r="M40" s="23" t="n"/>
      <c r="N40" s="23" t="n"/>
      <c r="O40" s="20" t="n"/>
      <c r="P40" s="24">
        <f>IF(OR(C40&lt;&gt;"Active",J40&lt;&gt;"Available",N40&lt;=M40),0,MAX(0,((N40-M40)*1440-IF(O40="",0,O40))/60))</f>
        <v/>
      </c>
      <c r="Q40" s="22">
        <f>IF(OR(K40="",K40&lt;=0,P40&lt;=0),0,INT(P40*60/K40))</f>
        <v/>
      </c>
      <c r="R40" s="22">
        <f>IF(Q40="","",MAX(0,Q40-IF(L40="",0,L40)))</f>
        <v/>
      </c>
      <c r="S40" s="34">
        <f>IF(Q40=0,"",IF(L40="",0,L40/Q40))</f>
        <v/>
      </c>
      <c r="T40" s="22">
        <f>IF(OR(A40="",C40&lt;&gt;"Active"),"",IF(SUMPRODUCT(($C$7:$C$506="Active")*($D$7:$D$506=D40)*($F$7:$F$506=F40)*($M$7:$M$506&lt;N40)*($N$7:$N$506&gt;M40)*($A$7:$A$506&lt;&gt;A40))&gt;0,"Overlap",""))</f>
        <v/>
      </c>
      <c r="U40" s="22">
        <f>IF(COUNTA(A40:O40)=0,"",IF(A40="","Missing ID",IF(COUNTIF($A$7:$A$506,A40)&gt;1,"Duplicate ID",IF(G40="","Provider not found",IF(N40&lt;=M40,"End must be after start",IF(AND(J40="Available",L40&gt;Q40),"Booked exceeds capacity","OK"))))))</f>
        <v/>
      </c>
      <c r="V40" s="22">
        <f>IF(U40="","",IF(U40&lt;&gt;"OK",U40,IF(T40="Overlap","Overlap","OK")))</f>
        <v/>
      </c>
      <c r="W40" s="20" t="n"/>
      <c r="X40" s="22">
        <f>IF(OR(D40="",C40&lt;&gt;"Active"),0,IF(AND(D40&gt;=Dashboard!$A$5,D40&lt;=Dashboard!$C$5,OR(Dashboard!$E$5="All Clinics",H40=Dashboard!$E$5),OR(Dashboard!$G$5="All Providers",F40=Dashboard!$G$5),OR(Dashboard!$I$5="All Visit Modes",I40=Dashboard!$I$5)),1,0))</f>
        <v/>
      </c>
    </row>
    <row r="41">
      <c r="A41" s="20" t="n"/>
      <c r="B41" s="21" t="n"/>
      <c r="C41" s="20" t="n"/>
      <c r="D41" s="21" t="n"/>
      <c r="E41" s="22">
        <f>IF(D41="","",CHOOSE(WEEKDAY(D41,1),"Sunday","Monday","Tuesday","Wednesday","Thursday","Friday","Saturday"))</f>
        <v/>
      </c>
      <c r="F41" s="20" t="n"/>
      <c r="G41" s="22">
        <f>IFERROR(INDEX('Provider Directory'!$A$7:$A$106,MATCH(F41,'Provider Directory'!$C$7:$C$106,0)),"")</f>
        <v/>
      </c>
      <c r="H41" s="20" t="n"/>
      <c r="I41" s="20" t="n"/>
      <c r="J41" s="20" t="n"/>
      <c r="K41" s="20" t="n"/>
      <c r="L41" s="20" t="n"/>
      <c r="M41" s="23" t="n"/>
      <c r="N41" s="23" t="n"/>
      <c r="O41" s="20" t="n"/>
      <c r="P41" s="24">
        <f>IF(OR(C41&lt;&gt;"Active",J41&lt;&gt;"Available",N41&lt;=M41),0,MAX(0,((N41-M41)*1440-IF(O41="",0,O41))/60))</f>
        <v/>
      </c>
      <c r="Q41" s="22">
        <f>IF(OR(K41="",K41&lt;=0,P41&lt;=0),0,INT(P41*60/K41))</f>
        <v/>
      </c>
      <c r="R41" s="22">
        <f>IF(Q41="","",MAX(0,Q41-IF(L41="",0,L41)))</f>
        <v/>
      </c>
      <c r="S41" s="34">
        <f>IF(Q41=0,"",IF(L41="",0,L41/Q41))</f>
        <v/>
      </c>
      <c r="T41" s="22">
        <f>IF(OR(A41="",C41&lt;&gt;"Active"),"",IF(SUMPRODUCT(($C$7:$C$506="Active")*($D$7:$D$506=D41)*($F$7:$F$506=F41)*($M$7:$M$506&lt;N41)*($N$7:$N$506&gt;M41)*($A$7:$A$506&lt;&gt;A41))&gt;0,"Overlap",""))</f>
        <v/>
      </c>
      <c r="U41" s="22">
        <f>IF(COUNTA(A41:O41)=0,"",IF(A41="","Missing ID",IF(COUNTIF($A$7:$A$506,A41)&gt;1,"Duplicate ID",IF(G41="","Provider not found",IF(N41&lt;=M41,"End must be after start",IF(AND(J41="Available",L41&gt;Q41),"Booked exceeds capacity","OK"))))))</f>
        <v/>
      </c>
      <c r="V41" s="22">
        <f>IF(U41="","",IF(U41&lt;&gt;"OK",U41,IF(T41="Overlap","Overlap","OK")))</f>
        <v/>
      </c>
      <c r="W41" s="20" t="n"/>
      <c r="X41" s="22">
        <f>IF(OR(D41="",C41&lt;&gt;"Active"),0,IF(AND(D41&gt;=Dashboard!$A$5,D41&lt;=Dashboard!$C$5,OR(Dashboard!$E$5="All Clinics",H41=Dashboard!$E$5),OR(Dashboard!$G$5="All Providers",F41=Dashboard!$G$5),OR(Dashboard!$I$5="All Visit Modes",I41=Dashboard!$I$5)),1,0))</f>
        <v/>
      </c>
    </row>
    <row r="42">
      <c r="A42" s="20" t="n"/>
      <c r="B42" s="21" t="n"/>
      <c r="C42" s="20" t="n"/>
      <c r="D42" s="21" t="n"/>
      <c r="E42" s="22">
        <f>IF(D42="","",CHOOSE(WEEKDAY(D42,1),"Sunday","Monday","Tuesday","Wednesday","Thursday","Friday","Saturday"))</f>
        <v/>
      </c>
      <c r="F42" s="20" t="n"/>
      <c r="G42" s="22">
        <f>IFERROR(INDEX('Provider Directory'!$A$7:$A$106,MATCH(F42,'Provider Directory'!$C$7:$C$106,0)),"")</f>
        <v/>
      </c>
      <c r="H42" s="20" t="n"/>
      <c r="I42" s="20" t="n"/>
      <c r="J42" s="20" t="n"/>
      <c r="K42" s="20" t="n"/>
      <c r="L42" s="20" t="n"/>
      <c r="M42" s="23" t="n"/>
      <c r="N42" s="23" t="n"/>
      <c r="O42" s="20" t="n"/>
      <c r="P42" s="24">
        <f>IF(OR(C42&lt;&gt;"Active",J42&lt;&gt;"Available",N42&lt;=M42),0,MAX(0,((N42-M42)*1440-IF(O42="",0,O42))/60))</f>
        <v/>
      </c>
      <c r="Q42" s="22">
        <f>IF(OR(K42="",K42&lt;=0,P42&lt;=0),0,INT(P42*60/K42))</f>
        <v/>
      </c>
      <c r="R42" s="22">
        <f>IF(Q42="","",MAX(0,Q42-IF(L42="",0,L42)))</f>
        <v/>
      </c>
      <c r="S42" s="34">
        <f>IF(Q42=0,"",IF(L42="",0,L42/Q42))</f>
        <v/>
      </c>
      <c r="T42" s="22">
        <f>IF(OR(A42="",C42&lt;&gt;"Active"),"",IF(SUMPRODUCT(($C$7:$C$506="Active")*($D$7:$D$506=D42)*($F$7:$F$506=F42)*($M$7:$M$506&lt;N42)*($N$7:$N$506&gt;M42)*($A$7:$A$506&lt;&gt;A42))&gt;0,"Overlap",""))</f>
        <v/>
      </c>
      <c r="U42" s="22">
        <f>IF(COUNTA(A42:O42)=0,"",IF(A42="","Missing ID",IF(COUNTIF($A$7:$A$506,A42)&gt;1,"Duplicate ID",IF(G42="","Provider not found",IF(N42&lt;=M42,"End must be after start",IF(AND(J42="Available",L42&gt;Q42),"Booked exceeds capacity","OK"))))))</f>
        <v/>
      </c>
      <c r="V42" s="22">
        <f>IF(U42="","",IF(U42&lt;&gt;"OK",U42,IF(T42="Overlap","Overlap","OK")))</f>
        <v/>
      </c>
      <c r="W42" s="20" t="n"/>
      <c r="X42" s="22">
        <f>IF(OR(D42="",C42&lt;&gt;"Active"),0,IF(AND(D42&gt;=Dashboard!$A$5,D42&lt;=Dashboard!$C$5,OR(Dashboard!$E$5="All Clinics",H42=Dashboard!$E$5),OR(Dashboard!$G$5="All Providers",F42=Dashboard!$G$5),OR(Dashboard!$I$5="All Visit Modes",I42=Dashboard!$I$5)),1,0))</f>
        <v/>
      </c>
    </row>
    <row r="43">
      <c r="A43" s="20" t="n"/>
      <c r="B43" s="21" t="n"/>
      <c r="C43" s="20" t="n"/>
      <c r="D43" s="21" t="n"/>
      <c r="E43" s="22">
        <f>IF(D43="","",CHOOSE(WEEKDAY(D43,1),"Sunday","Monday","Tuesday","Wednesday","Thursday","Friday","Saturday"))</f>
        <v/>
      </c>
      <c r="F43" s="20" t="n"/>
      <c r="G43" s="22">
        <f>IFERROR(INDEX('Provider Directory'!$A$7:$A$106,MATCH(F43,'Provider Directory'!$C$7:$C$106,0)),"")</f>
        <v/>
      </c>
      <c r="H43" s="20" t="n"/>
      <c r="I43" s="20" t="n"/>
      <c r="J43" s="20" t="n"/>
      <c r="K43" s="20" t="n"/>
      <c r="L43" s="20" t="n"/>
      <c r="M43" s="23" t="n"/>
      <c r="N43" s="23" t="n"/>
      <c r="O43" s="20" t="n"/>
      <c r="P43" s="24">
        <f>IF(OR(C43&lt;&gt;"Active",J43&lt;&gt;"Available",N43&lt;=M43),0,MAX(0,((N43-M43)*1440-IF(O43="",0,O43))/60))</f>
        <v/>
      </c>
      <c r="Q43" s="22">
        <f>IF(OR(K43="",K43&lt;=0,P43&lt;=0),0,INT(P43*60/K43))</f>
        <v/>
      </c>
      <c r="R43" s="22">
        <f>IF(Q43="","",MAX(0,Q43-IF(L43="",0,L43)))</f>
        <v/>
      </c>
      <c r="S43" s="34">
        <f>IF(Q43=0,"",IF(L43="",0,L43/Q43))</f>
        <v/>
      </c>
      <c r="T43" s="22">
        <f>IF(OR(A43="",C43&lt;&gt;"Active"),"",IF(SUMPRODUCT(($C$7:$C$506="Active")*($D$7:$D$506=D43)*($F$7:$F$506=F43)*($M$7:$M$506&lt;N43)*($N$7:$N$506&gt;M43)*($A$7:$A$506&lt;&gt;A43))&gt;0,"Overlap",""))</f>
        <v/>
      </c>
      <c r="U43" s="22">
        <f>IF(COUNTA(A43:O43)=0,"",IF(A43="","Missing ID",IF(COUNTIF($A$7:$A$506,A43)&gt;1,"Duplicate ID",IF(G43="","Provider not found",IF(N43&lt;=M43,"End must be after start",IF(AND(J43="Available",L43&gt;Q43),"Booked exceeds capacity","OK"))))))</f>
        <v/>
      </c>
      <c r="V43" s="22">
        <f>IF(U43="","",IF(U43&lt;&gt;"OK",U43,IF(T43="Overlap","Overlap","OK")))</f>
        <v/>
      </c>
      <c r="W43" s="20" t="n"/>
      <c r="X43" s="22">
        <f>IF(OR(D43="",C43&lt;&gt;"Active"),0,IF(AND(D43&gt;=Dashboard!$A$5,D43&lt;=Dashboard!$C$5,OR(Dashboard!$E$5="All Clinics",H43=Dashboard!$E$5),OR(Dashboard!$G$5="All Providers",F43=Dashboard!$G$5),OR(Dashboard!$I$5="All Visit Modes",I43=Dashboard!$I$5)),1,0))</f>
        <v/>
      </c>
    </row>
    <row r="44">
      <c r="A44" s="20" t="n"/>
      <c r="B44" s="21" t="n"/>
      <c r="C44" s="20" t="n"/>
      <c r="D44" s="21" t="n"/>
      <c r="E44" s="22">
        <f>IF(D44="","",CHOOSE(WEEKDAY(D44,1),"Sunday","Monday","Tuesday","Wednesday","Thursday","Friday","Saturday"))</f>
        <v/>
      </c>
      <c r="F44" s="20" t="n"/>
      <c r="G44" s="22">
        <f>IFERROR(INDEX('Provider Directory'!$A$7:$A$106,MATCH(F44,'Provider Directory'!$C$7:$C$106,0)),"")</f>
        <v/>
      </c>
      <c r="H44" s="20" t="n"/>
      <c r="I44" s="20" t="n"/>
      <c r="J44" s="20" t="n"/>
      <c r="K44" s="20" t="n"/>
      <c r="L44" s="20" t="n"/>
      <c r="M44" s="23" t="n"/>
      <c r="N44" s="23" t="n"/>
      <c r="O44" s="20" t="n"/>
      <c r="P44" s="24">
        <f>IF(OR(C44&lt;&gt;"Active",J44&lt;&gt;"Available",N44&lt;=M44),0,MAX(0,((N44-M44)*1440-IF(O44="",0,O44))/60))</f>
        <v/>
      </c>
      <c r="Q44" s="22">
        <f>IF(OR(K44="",K44&lt;=0,P44&lt;=0),0,INT(P44*60/K44))</f>
        <v/>
      </c>
      <c r="R44" s="22">
        <f>IF(Q44="","",MAX(0,Q44-IF(L44="",0,L44)))</f>
        <v/>
      </c>
      <c r="S44" s="34">
        <f>IF(Q44=0,"",IF(L44="",0,L44/Q44))</f>
        <v/>
      </c>
      <c r="T44" s="22">
        <f>IF(OR(A44="",C44&lt;&gt;"Active"),"",IF(SUMPRODUCT(($C$7:$C$506="Active")*($D$7:$D$506=D44)*($F$7:$F$506=F44)*($M$7:$M$506&lt;N44)*($N$7:$N$506&gt;M44)*($A$7:$A$506&lt;&gt;A44))&gt;0,"Overlap",""))</f>
        <v/>
      </c>
      <c r="U44" s="22">
        <f>IF(COUNTA(A44:O44)=0,"",IF(A44="","Missing ID",IF(COUNTIF($A$7:$A$506,A44)&gt;1,"Duplicate ID",IF(G44="","Provider not found",IF(N44&lt;=M44,"End must be after start",IF(AND(J44="Available",L44&gt;Q44),"Booked exceeds capacity","OK"))))))</f>
        <v/>
      </c>
      <c r="V44" s="22">
        <f>IF(U44="","",IF(U44&lt;&gt;"OK",U44,IF(T44="Overlap","Overlap","OK")))</f>
        <v/>
      </c>
      <c r="W44" s="20" t="n"/>
      <c r="X44" s="22">
        <f>IF(OR(D44="",C44&lt;&gt;"Active"),0,IF(AND(D44&gt;=Dashboard!$A$5,D44&lt;=Dashboard!$C$5,OR(Dashboard!$E$5="All Clinics",H44=Dashboard!$E$5),OR(Dashboard!$G$5="All Providers",F44=Dashboard!$G$5),OR(Dashboard!$I$5="All Visit Modes",I44=Dashboard!$I$5)),1,0))</f>
        <v/>
      </c>
    </row>
    <row r="45">
      <c r="A45" s="20" t="n"/>
      <c r="B45" s="21" t="n"/>
      <c r="C45" s="20" t="n"/>
      <c r="D45" s="21" t="n"/>
      <c r="E45" s="22">
        <f>IF(D45="","",CHOOSE(WEEKDAY(D45,1),"Sunday","Monday","Tuesday","Wednesday","Thursday","Friday","Saturday"))</f>
        <v/>
      </c>
      <c r="F45" s="20" t="n"/>
      <c r="G45" s="22">
        <f>IFERROR(INDEX('Provider Directory'!$A$7:$A$106,MATCH(F45,'Provider Directory'!$C$7:$C$106,0)),"")</f>
        <v/>
      </c>
      <c r="H45" s="20" t="n"/>
      <c r="I45" s="20" t="n"/>
      <c r="J45" s="20" t="n"/>
      <c r="K45" s="20" t="n"/>
      <c r="L45" s="20" t="n"/>
      <c r="M45" s="23" t="n"/>
      <c r="N45" s="23" t="n"/>
      <c r="O45" s="20" t="n"/>
      <c r="P45" s="24">
        <f>IF(OR(C45&lt;&gt;"Active",J45&lt;&gt;"Available",N45&lt;=M45),0,MAX(0,((N45-M45)*1440-IF(O45="",0,O45))/60))</f>
        <v/>
      </c>
      <c r="Q45" s="22">
        <f>IF(OR(K45="",K45&lt;=0,P45&lt;=0),0,INT(P45*60/K45))</f>
        <v/>
      </c>
      <c r="R45" s="22">
        <f>IF(Q45="","",MAX(0,Q45-IF(L45="",0,L45)))</f>
        <v/>
      </c>
      <c r="S45" s="34">
        <f>IF(Q45=0,"",IF(L45="",0,L45/Q45))</f>
        <v/>
      </c>
      <c r="T45" s="22">
        <f>IF(OR(A45="",C45&lt;&gt;"Active"),"",IF(SUMPRODUCT(($C$7:$C$506="Active")*($D$7:$D$506=D45)*($F$7:$F$506=F45)*($M$7:$M$506&lt;N45)*($N$7:$N$506&gt;M45)*($A$7:$A$506&lt;&gt;A45))&gt;0,"Overlap",""))</f>
        <v/>
      </c>
      <c r="U45" s="22">
        <f>IF(COUNTA(A45:O45)=0,"",IF(A45="","Missing ID",IF(COUNTIF($A$7:$A$506,A45)&gt;1,"Duplicate ID",IF(G45="","Provider not found",IF(N45&lt;=M45,"End must be after start",IF(AND(J45="Available",L45&gt;Q45),"Booked exceeds capacity","OK"))))))</f>
        <v/>
      </c>
      <c r="V45" s="22">
        <f>IF(U45="","",IF(U45&lt;&gt;"OK",U45,IF(T45="Overlap","Overlap","OK")))</f>
        <v/>
      </c>
      <c r="W45" s="20" t="n"/>
      <c r="X45" s="22">
        <f>IF(OR(D45="",C45&lt;&gt;"Active"),0,IF(AND(D45&gt;=Dashboard!$A$5,D45&lt;=Dashboard!$C$5,OR(Dashboard!$E$5="All Clinics",H45=Dashboard!$E$5),OR(Dashboard!$G$5="All Providers",F45=Dashboard!$G$5),OR(Dashboard!$I$5="All Visit Modes",I45=Dashboard!$I$5)),1,0))</f>
        <v/>
      </c>
    </row>
    <row r="46">
      <c r="A46" s="20" t="n"/>
      <c r="B46" s="21" t="n"/>
      <c r="C46" s="20" t="n"/>
      <c r="D46" s="21" t="n"/>
      <c r="E46" s="22">
        <f>IF(D46="","",CHOOSE(WEEKDAY(D46,1),"Sunday","Monday","Tuesday","Wednesday","Thursday","Friday","Saturday"))</f>
        <v/>
      </c>
      <c r="F46" s="20" t="n"/>
      <c r="G46" s="22">
        <f>IFERROR(INDEX('Provider Directory'!$A$7:$A$106,MATCH(F46,'Provider Directory'!$C$7:$C$106,0)),"")</f>
        <v/>
      </c>
      <c r="H46" s="20" t="n"/>
      <c r="I46" s="20" t="n"/>
      <c r="J46" s="20" t="n"/>
      <c r="K46" s="20" t="n"/>
      <c r="L46" s="20" t="n"/>
      <c r="M46" s="23" t="n"/>
      <c r="N46" s="23" t="n"/>
      <c r="O46" s="20" t="n"/>
      <c r="P46" s="24">
        <f>IF(OR(C46&lt;&gt;"Active",J46&lt;&gt;"Available",N46&lt;=M46),0,MAX(0,((N46-M46)*1440-IF(O46="",0,O46))/60))</f>
        <v/>
      </c>
      <c r="Q46" s="22">
        <f>IF(OR(K46="",K46&lt;=0,P46&lt;=0),0,INT(P46*60/K46))</f>
        <v/>
      </c>
      <c r="R46" s="22">
        <f>IF(Q46="","",MAX(0,Q46-IF(L46="",0,L46)))</f>
        <v/>
      </c>
      <c r="S46" s="34">
        <f>IF(Q46=0,"",IF(L46="",0,L46/Q46))</f>
        <v/>
      </c>
      <c r="T46" s="22">
        <f>IF(OR(A46="",C46&lt;&gt;"Active"),"",IF(SUMPRODUCT(($C$7:$C$506="Active")*($D$7:$D$506=D46)*($F$7:$F$506=F46)*($M$7:$M$506&lt;N46)*($N$7:$N$506&gt;M46)*($A$7:$A$506&lt;&gt;A46))&gt;0,"Overlap",""))</f>
        <v/>
      </c>
      <c r="U46" s="22">
        <f>IF(COUNTA(A46:O46)=0,"",IF(A46="","Missing ID",IF(COUNTIF($A$7:$A$506,A46)&gt;1,"Duplicate ID",IF(G46="","Provider not found",IF(N46&lt;=M46,"End must be after start",IF(AND(J46="Available",L46&gt;Q46),"Booked exceeds capacity","OK"))))))</f>
        <v/>
      </c>
      <c r="V46" s="22">
        <f>IF(U46="","",IF(U46&lt;&gt;"OK",U46,IF(T46="Overlap","Overlap","OK")))</f>
        <v/>
      </c>
      <c r="W46" s="20" t="n"/>
      <c r="X46" s="22">
        <f>IF(OR(D46="",C46&lt;&gt;"Active"),0,IF(AND(D46&gt;=Dashboard!$A$5,D46&lt;=Dashboard!$C$5,OR(Dashboard!$E$5="All Clinics",H46=Dashboard!$E$5),OR(Dashboard!$G$5="All Providers",F46=Dashboard!$G$5),OR(Dashboard!$I$5="All Visit Modes",I46=Dashboard!$I$5)),1,0))</f>
        <v/>
      </c>
    </row>
    <row r="47">
      <c r="A47" s="20" t="n"/>
      <c r="B47" s="21" t="n"/>
      <c r="C47" s="20" t="n"/>
      <c r="D47" s="21" t="n"/>
      <c r="E47" s="22">
        <f>IF(D47="","",CHOOSE(WEEKDAY(D47,1),"Sunday","Monday","Tuesday","Wednesday","Thursday","Friday","Saturday"))</f>
        <v/>
      </c>
      <c r="F47" s="20" t="n"/>
      <c r="G47" s="22">
        <f>IFERROR(INDEX('Provider Directory'!$A$7:$A$106,MATCH(F47,'Provider Directory'!$C$7:$C$106,0)),"")</f>
        <v/>
      </c>
      <c r="H47" s="20" t="n"/>
      <c r="I47" s="20" t="n"/>
      <c r="J47" s="20" t="n"/>
      <c r="K47" s="20" t="n"/>
      <c r="L47" s="20" t="n"/>
      <c r="M47" s="23" t="n"/>
      <c r="N47" s="23" t="n"/>
      <c r="O47" s="20" t="n"/>
      <c r="P47" s="24">
        <f>IF(OR(C47&lt;&gt;"Active",J47&lt;&gt;"Available",N47&lt;=M47),0,MAX(0,((N47-M47)*1440-IF(O47="",0,O47))/60))</f>
        <v/>
      </c>
      <c r="Q47" s="22">
        <f>IF(OR(K47="",K47&lt;=0,P47&lt;=0),0,INT(P47*60/K47))</f>
        <v/>
      </c>
      <c r="R47" s="22">
        <f>IF(Q47="","",MAX(0,Q47-IF(L47="",0,L47)))</f>
        <v/>
      </c>
      <c r="S47" s="34">
        <f>IF(Q47=0,"",IF(L47="",0,L47/Q47))</f>
        <v/>
      </c>
      <c r="T47" s="22">
        <f>IF(OR(A47="",C47&lt;&gt;"Active"),"",IF(SUMPRODUCT(($C$7:$C$506="Active")*($D$7:$D$506=D47)*($F$7:$F$506=F47)*($M$7:$M$506&lt;N47)*($N$7:$N$506&gt;M47)*($A$7:$A$506&lt;&gt;A47))&gt;0,"Overlap",""))</f>
        <v/>
      </c>
      <c r="U47" s="22">
        <f>IF(COUNTA(A47:O47)=0,"",IF(A47="","Missing ID",IF(COUNTIF($A$7:$A$506,A47)&gt;1,"Duplicate ID",IF(G47="","Provider not found",IF(N47&lt;=M47,"End must be after start",IF(AND(J47="Available",L47&gt;Q47),"Booked exceeds capacity","OK"))))))</f>
        <v/>
      </c>
      <c r="V47" s="22">
        <f>IF(U47="","",IF(U47&lt;&gt;"OK",U47,IF(T47="Overlap","Overlap","OK")))</f>
        <v/>
      </c>
      <c r="W47" s="20" t="n"/>
      <c r="X47" s="22">
        <f>IF(OR(D47="",C47&lt;&gt;"Active"),0,IF(AND(D47&gt;=Dashboard!$A$5,D47&lt;=Dashboard!$C$5,OR(Dashboard!$E$5="All Clinics",H47=Dashboard!$E$5),OR(Dashboard!$G$5="All Providers",F47=Dashboard!$G$5),OR(Dashboard!$I$5="All Visit Modes",I47=Dashboard!$I$5)),1,0))</f>
        <v/>
      </c>
    </row>
    <row r="48">
      <c r="A48" s="20" t="n"/>
      <c r="B48" s="21" t="n"/>
      <c r="C48" s="20" t="n"/>
      <c r="D48" s="21" t="n"/>
      <c r="E48" s="22">
        <f>IF(D48="","",CHOOSE(WEEKDAY(D48,1),"Sunday","Monday","Tuesday","Wednesday","Thursday","Friday","Saturday"))</f>
        <v/>
      </c>
      <c r="F48" s="20" t="n"/>
      <c r="G48" s="22">
        <f>IFERROR(INDEX('Provider Directory'!$A$7:$A$106,MATCH(F48,'Provider Directory'!$C$7:$C$106,0)),"")</f>
        <v/>
      </c>
      <c r="H48" s="20" t="n"/>
      <c r="I48" s="20" t="n"/>
      <c r="J48" s="20" t="n"/>
      <c r="K48" s="20" t="n"/>
      <c r="L48" s="20" t="n"/>
      <c r="M48" s="23" t="n"/>
      <c r="N48" s="23" t="n"/>
      <c r="O48" s="20" t="n"/>
      <c r="P48" s="24">
        <f>IF(OR(C48&lt;&gt;"Active",J48&lt;&gt;"Available",N48&lt;=M48),0,MAX(0,((N48-M48)*1440-IF(O48="",0,O48))/60))</f>
        <v/>
      </c>
      <c r="Q48" s="22">
        <f>IF(OR(K48="",K48&lt;=0,P48&lt;=0),0,INT(P48*60/K48))</f>
        <v/>
      </c>
      <c r="R48" s="22">
        <f>IF(Q48="","",MAX(0,Q48-IF(L48="",0,L48)))</f>
        <v/>
      </c>
      <c r="S48" s="34">
        <f>IF(Q48=0,"",IF(L48="",0,L48/Q48))</f>
        <v/>
      </c>
      <c r="T48" s="22">
        <f>IF(OR(A48="",C48&lt;&gt;"Active"),"",IF(SUMPRODUCT(($C$7:$C$506="Active")*($D$7:$D$506=D48)*($F$7:$F$506=F48)*($M$7:$M$506&lt;N48)*($N$7:$N$506&gt;M48)*($A$7:$A$506&lt;&gt;A48))&gt;0,"Overlap",""))</f>
        <v/>
      </c>
      <c r="U48" s="22">
        <f>IF(COUNTA(A48:O48)=0,"",IF(A48="","Missing ID",IF(COUNTIF($A$7:$A$506,A48)&gt;1,"Duplicate ID",IF(G48="","Provider not found",IF(N48&lt;=M48,"End must be after start",IF(AND(J48="Available",L48&gt;Q48),"Booked exceeds capacity","OK"))))))</f>
        <v/>
      </c>
      <c r="V48" s="22">
        <f>IF(U48="","",IF(U48&lt;&gt;"OK",U48,IF(T48="Overlap","Overlap","OK")))</f>
        <v/>
      </c>
      <c r="W48" s="20" t="n"/>
      <c r="X48" s="22">
        <f>IF(OR(D48="",C48&lt;&gt;"Active"),0,IF(AND(D48&gt;=Dashboard!$A$5,D48&lt;=Dashboard!$C$5,OR(Dashboard!$E$5="All Clinics",H48=Dashboard!$E$5),OR(Dashboard!$G$5="All Providers",F48=Dashboard!$G$5),OR(Dashboard!$I$5="All Visit Modes",I48=Dashboard!$I$5)),1,0))</f>
        <v/>
      </c>
    </row>
    <row r="49">
      <c r="A49" s="20" t="n"/>
      <c r="B49" s="21" t="n"/>
      <c r="C49" s="20" t="n"/>
      <c r="D49" s="21" t="n"/>
      <c r="E49" s="22">
        <f>IF(D49="","",CHOOSE(WEEKDAY(D49,1),"Sunday","Monday","Tuesday","Wednesday","Thursday","Friday","Saturday"))</f>
        <v/>
      </c>
      <c r="F49" s="20" t="n"/>
      <c r="G49" s="22">
        <f>IFERROR(INDEX('Provider Directory'!$A$7:$A$106,MATCH(F49,'Provider Directory'!$C$7:$C$106,0)),"")</f>
        <v/>
      </c>
      <c r="H49" s="20" t="n"/>
      <c r="I49" s="20" t="n"/>
      <c r="J49" s="20" t="n"/>
      <c r="K49" s="20" t="n"/>
      <c r="L49" s="20" t="n"/>
      <c r="M49" s="23" t="n"/>
      <c r="N49" s="23" t="n"/>
      <c r="O49" s="20" t="n"/>
      <c r="P49" s="24">
        <f>IF(OR(C49&lt;&gt;"Active",J49&lt;&gt;"Available",N49&lt;=M49),0,MAX(0,((N49-M49)*1440-IF(O49="",0,O49))/60))</f>
        <v/>
      </c>
      <c r="Q49" s="22">
        <f>IF(OR(K49="",K49&lt;=0,P49&lt;=0),0,INT(P49*60/K49))</f>
        <v/>
      </c>
      <c r="R49" s="22">
        <f>IF(Q49="","",MAX(0,Q49-IF(L49="",0,L49)))</f>
        <v/>
      </c>
      <c r="S49" s="34">
        <f>IF(Q49=0,"",IF(L49="",0,L49/Q49))</f>
        <v/>
      </c>
      <c r="T49" s="22">
        <f>IF(OR(A49="",C49&lt;&gt;"Active"),"",IF(SUMPRODUCT(($C$7:$C$506="Active")*($D$7:$D$506=D49)*($F$7:$F$506=F49)*($M$7:$M$506&lt;N49)*($N$7:$N$506&gt;M49)*($A$7:$A$506&lt;&gt;A49))&gt;0,"Overlap",""))</f>
        <v/>
      </c>
      <c r="U49" s="22">
        <f>IF(COUNTA(A49:O49)=0,"",IF(A49="","Missing ID",IF(COUNTIF($A$7:$A$506,A49)&gt;1,"Duplicate ID",IF(G49="","Provider not found",IF(N49&lt;=M49,"End must be after start",IF(AND(J49="Available",L49&gt;Q49),"Booked exceeds capacity","OK"))))))</f>
        <v/>
      </c>
      <c r="V49" s="22">
        <f>IF(U49="","",IF(U49&lt;&gt;"OK",U49,IF(T49="Overlap","Overlap","OK")))</f>
        <v/>
      </c>
      <c r="W49" s="20" t="n"/>
      <c r="X49" s="22">
        <f>IF(OR(D49="",C49&lt;&gt;"Active"),0,IF(AND(D49&gt;=Dashboard!$A$5,D49&lt;=Dashboard!$C$5,OR(Dashboard!$E$5="All Clinics",H49=Dashboard!$E$5),OR(Dashboard!$G$5="All Providers",F49=Dashboard!$G$5),OR(Dashboard!$I$5="All Visit Modes",I49=Dashboard!$I$5)),1,0))</f>
        <v/>
      </c>
    </row>
    <row r="50">
      <c r="A50" s="20" t="n"/>
      <c r="B50" s="21" t="n"/>
      <c r="C50" s="20" t="n"/>
      <c r="D50" s="21" t="n"/>
      <c r="E50" s="22">
        <f>IF(D50="","",CHOOSE(WEEKDAY(D50,1),"Sunday","Monday","Tuesday","Wednesday","Thursday","Friday","Saturday"))</f>
        <v/>
      </c>
      <c r="F50" s="20" t="n"/>
      <c r="G50" s="22">
        <f>IFERROR(INDEX('Provider Directory'!$A$7:$A$106,MATCH(F50,'Provider Directory'!$C$7:$C$106,0)),"")</f>
        <v/>
      </c>
      <c r="H50" s="20" t="n"/>
      <c r="I50" s="20" t="n"/>
      <c r="J50" s="20" t="n"/>
      <c r="K50" s="20" t="n"/>
      <c r="L50" s="20" t="n"/>
      <c r="M50" s="23" t="n"/>
      <c r="N50" s="23" t="n"/>
      <c r="O50" s="20" t="n"/>
      <c r="P50" s="24">
        <f>IF(OR(C50&lt;&gt;"Active",J50&lt;&gt;"Available",N50&lt;=M50),0,MAX(0,((N50-M50)*1440-IF(O50="",0,O50))/60))</f>
        <v/>
      </c>
      <c r="Q50" s="22">
        <f>IF(OR(K50="",K50&lt;=0,P50&lt;=0),0,INT(P50*60/K50))</f>
        <v/>
      </c>
      <c r="R50" s="22">
        <f>IF(Q50="","",MAX(0,Q50-IF(L50="",0,L50)))</f>
        <v/>
      </c>
      <c r="S50" s="34">
        <f>IF(Q50=0,"",IF(L50="",0,L50/Q50))</f>
        <v/>
      </c>
      <c r="T50" s="22">
        <f>IF(OR(A50="",C50&lt;&gt;"Active"),"",IF(SUMPRODUCT(($C$7:$C$506="Active")*($D$7:$D$506=D50)*($F$7:$F$506=F50)*($M$7:$M$506&lt;N50)*($N$7:$N$506&gt;M50)*($A$7:$A$506&lt;&gt;A50))&gt;0,"Overlap",""))</f>
        <v/>
      </c>
      <c r="U50" s="22">
        <f>IF(COUNTA(A50:O50)=0,"",IF(A50="","Missing ID",IF(COUNTIF($A$7:$A$506,A50)&gt;1,"Duplicate ID",IF(G50="","Provider not found",IF(N50&lt;=M50,"End must be after start",IF(AND(J50="Available",L50&gt;Q50),"Booked exceeds capacity","OK"))))))</f>
        <v/>
      </c>
      <c r="V50" s="22">
        <f>IF(U50="","",IF(U50&lt;&gt;"OK",U50,IF(T50="Overlap","Overlap","OK")))</f>
        <v/>
      </c>
      <c r="W50" s="20" t="n"/>
      <c r="X50" s="22">
        <f>IF(OR(D50="",C50&lt;&gt;"Active"),0,IF(AND(D50&gt;=Dashboard!$A$5,D50&lt;=Dashboard!$C$5,OR(Dashboard!$E$5="All Clinics",H50=Dashboard!$E$5),OR(Dashboard!$G$5="All Providers",F50=Dashboard!$G$5),OR(Dashboard!$I$5="All Visit Modes",I50=Dashboard!$I$5)),1,0))</f>
        <v/>
      </c>
    </row>
    <row r="51">
      <c r="A51" s="20" t="n"/>
      <c r="B51" s="21" t="n"/>
      <c r="C51" s="20" t="n"/>
      <c r="D51" s="21" t="n"/>
      <c r="E51" s="22">
        <f>IF(D51="","",CHOOSE(WEEKDAY(D51,1),"Sunday","Monday","Tuesday","Wednesday","Thursday","Friday","Saturday"))</f>
        <v/>
      </c>
      <c r="F51" s="20" t="n"/>
      <c r="G51" s="22">
        <f>IFERROR(INDEX('Provider Directory'!$A$7:$A$106,MATCH(F51,'Provider Directory'!$C$7:$C$106,0)),"")</f>
        <v/>
      </c>
      <c r="H51" s="20" t="n"/>
      <c r="I51" s="20" t="n"/>
      <c r="J51" s="20" t="n"/>
      <c r="K51" s="20" t="n"/>
      <c r="L51" s="20" t="n"/>
      <c r="M51" s="23" t="n"/>
      <c r="N51" s="23" t="n"/>
      <c r="O51" s="20" t="n"/>
      <c r="P51" s="24">
        <f>IF(OR(C51&lt;&gt;"Active",J51&lt;&gt;"Available",N51&lt;=M51),0,MAX(0,((N51-M51)*1440-IF(O51="",0,O51))/60))</f>
        <v/>
      </c>
      <c r="Q51" s="22">
        <f>IF(OR(K51="",K51&lt;=0,P51&lt;=0),0,INT(P51*60/K51))</f>
        <v/>
      </c>
      <c r="R51" s="22">
        <f>IF(Q51="","",MAX(0,Q51-IF(L51="",0,L51)))</f>
        <v/>
      </c>
      <c r="S51" s="34">
        <f>IF(Q51=0,"",IF(L51="",0,L51/Q51))</f>
        <v/>
      </c>
      <c r="T51" s="22">
        <f>IF(OR(A51="",C51&lt;&gt;"Active"),"",IF(SUMPRODUCT(($C$7:$C$506="Active")*($D$7:$D$506=D51)*($F$7:$F$506=F51)*($M$7:$M$506&lt;N51)*($N$7:$N$506&gt;M51)*($A$7:$A$506&lt;&gt;A51))&gt;0,"Overlap",""))</f>
        <v/>
      </c>
      <c r="U51" s="22">
        <f>IF(COUNTA(A51:O51)=0,"",IF(A51="","Missing ID",IF(COUNTIF($A$7:$A$506,A51)&gt;1,"Duplicate ID",IF(G51="","Provider not found",IF(N51&lt;=M51,"End must be after start",IF(AND(J51="Available",L51&gt;Q51),"Booked exceeds capacity","OK"))))))</f>
        <v/>
      </c>
      <c r="V51" s="22">
        <f>IF(U51="","",IF(U51&lt;&gt;"OK",U51,IF(T51="Overlap","Overlap","OK")))</f>
        <v/>
      </c>
      <c r="W51" s="20" t="n"/>
      <c r="X51" s="22">
        <f>IF(OR(D51="",C51&lt;&gt;"Active"),0,IF(AND(D51&gt;=Dashboard!$A$5,D51&lt;=Dashboard!$C$5,OR(Dashboard!$E$5="All Clinics",H51=Dashboard!$E$5),OR(Dashboard!$G$5="All Providers",F51=Dashboard!$G$5),OR(Dashboard!$I$5="All Visit Modes",I51=Dashboard!$I$5)),1,0))</f>
        <v/>
      </c>
    </row>
    <row r="52">
      <c r="A52" s="20" t="n"/>
      <c r="B52" s="21" t="n"/>
      <c r="C52" s="20" t="n"/>
      <c r="D52" s="21" t="n"/>
      <c r="E52" s="22">
        <f>IF(D52="","",CHOOSE(WEEKDAY(D52,1),"Sunday","Monday","Tuesday","Wednesday","Thursday","Friday","Saturday"))</f>
        <v/>
      </c>
      <c r="F52" s="20" t="n"/>
      <c r="G52" s="22">
        <f>IFERROR(INDEX('Provider Directory'!$A$7:$A$106,MATCH(F52,'Provider Directory'!$C$7:$C$106,0)),"")</f>
        <v/>
      </c>
      <c r="H52" s="20" t="n"/>
      <c r="I52" s="20" t="n"/>
      <c r="J52" s="20" t="n"/>
      <c r="K52" s="20" t="n"/>
      <c r="L52" s="20" t="n"/>
      <c r="M52" s="23" t="n"/>
      <c r="N52" s="23" t="n"/>
      <c r="O52" s="20" t="n"/>
      <c r="P52" s="24">
        <f>IF(OR(C52&lt;&gt;"Active",J52&lt;&gt;"Available",N52&lt;=M52),0,MAX(0,((N52-M52)*1440-IF(O52="",0,O52))/60))</f>
        <v/>
      </c>
      <c r="Q52" s="22">
        <f>IF(OR(K52="",K52&lt;=0,P52&lt;=0),0,INT(P52*60/K52))</f>
        <v/>
      </c>
      <c r="R52" s="22">
        <f>IF(Q52="","",MAX(0,Q52-IF(L52="",0,L52)))</f>
        <v/>
      </c>
      <c r="S52" s="34">
        <f>IF(Q52=0,"",IF(L52="",0,L52/Q52))</f>
        <v/>
      </c>
      <c r="T52" s="22">
        <f>IF(OR(A52="",C52&lt;&gt;"Active"),"",IF(SUMPRODUCT(($C$7:$C$506="Active")*($D$7:$D$506=D52)*($F$7:$F$506=F52)*($M$7:$M$506&lt;N52)*($N$7:$N$506&gt;M52)*($A$7:$A$506&lt;&gt;A52))&gt;0,"Overlap",""))</f>
        <v/>
      </c>
      <c r="U52" s="22">
        <f>IF(COUNTA(A52:O52)=0,"",IF(A52="","Missing ID",IF(COUNTIF($A$7:$A$506,A52)&gt;1,"Duplicate ID",IF(G52="","Provider not found",IF(N52&lt;=M52,"End must be after start",IF(AND(J52="Available",L52&gt;Q52),"Booked exceeds capacity","OK"))))))</f>
        <v/>
      </c>
      <c r="V52" s="22">
        <f>IF(U52="","",IF(U52&lt;&gt;"OK",U52,IF(T52="Overlap","Overlap","OK")))</f>
        <v/>
      </c>
      <c r="W52" s="20" t="n"/>
      <c r="X52" s="22">
        <f>IF(OR(D52="",C52&lt;&gt;"Active"),0,IF(AND(D52&gt;=Dashboard!$A$5,D52&lt;=Dashboard!$C$5,OR(Dashboard!$E$5="All Clinics",H52=Dashboard!$E$5),OR(Dashboard!$G$5="All Providers",F52=Dashboard!$G$5),OR(Dashboard!$I$5="All Visit Modes",I52=Dashboard!$I$5)),1,0))</f>
        <v/>
      </c>
    </row>
    <row r="53">
      <c r="A53" s="20" t="n"/>
      <c r="B53" s="21" t="n"/>
      <c r="C53" s="20" t="n"/>
      <c r="D53" s="21" t="n"/>
      <c r="E53" s="22">
        <f>IF(D53="","",CHOOSE(WEEKDAY(D53,1),"Sunday","Monday","Tuesday","Wednesday","Thursday","Friday","Saturday"))</f>
        <v/>
      </c>
      <c r="F53" s="20" t="n"/>
      <c r="G53" s="22">
        <f>IFERROR(INDEX('Provider Directory'!$A$7:$A$106,MATCH(F53,'Provider Directory'!$C$7:$C$106,0)),"")</f>
        <v/>
      </c>
      <c r="H53" s="20" t="n"/>
      <c r="I53" s="20" t="n"/>
      <c r="J53" s="20" t="n"/>
      <c r="K53" s="20" t="n"/>
      <c r="L53" s="20" t="n"/>
      <c r="M53" s="23" t="n"/>
      <c r="N53" s="23" t="n"/>
      <c r="O53" s="20" t="n"/>
      <c r="P53" s="24">
        <f>IF(OR(C53&lt;&gt;"Active",J53&lt;&gt;"Available",N53&lt;=M53),0,MAX(0,((N53-M53)*1440-IF(O53="",0,O53))/60))</f>
        <v/>
      </c>
      <c r="Q53" s="22">
        <f>IF(OR(K53="",K53&lt;=0,P53&lt;=0),0,INT(P53*60/K53))</f>
        <v/>
      </c>
      <c r="R53" s="22">
        <f>IF(Q53="","",MAX(0,Q53-IF(L53="",0,L53)))</f>
        <v/>
      </c>
      <c r="S53" s="34">
        <f>IF(Q53=0,"",IF(L53="",0,L53/Q53))</f>
        <v/>
      </c>
      <c r="T53" s="22">
        <f>IF(OR(A53="",C53&lt;&gt;"Active"),"",IF(SUMPRODUCT(($C$7:$C$506="Active")*($D$7:$D$506=D53)*($F$7:$F$506=F53)*($M$7:$M$506&lt;N53)*($N$7:$N$506&gt;M53)*($A$7:$A$506&lt;&gt;A53))&gt;0,"Overlap",""))</f>
        <v/>
      </c>
      <c r="U53" s="22">
        <f>IF(COUNTA(A53:O53)=0,"",IF(A53="","Missing ID",IF(COUNTIF($A$7:$A$506,A53)&gt;1,"Duplicate ID",IF(G53="","Provider not found",IF(N53&lt;=M53,"End must be after start",IF(AND(J53="Available",L53&gt;Q53),"Booked exceeds capacity","OK"))))))</f>
        <v/>
      </c>
      <c r="V53" s="22">
        <f>IF(U53="","",IF(U53&lt;&gt;"OK",U53,IF(T53="Overlap","Overlap","OK")))</f>
        <v/>
      </c>
      <c r="W53" s="20" t="n"/>
      <c r="X53" s="22">
        <f>IF(OR(D53="",C53&lt;&gt;"Active"),0,IF(AND(D53&gt;=Dashboard!$A$5,D53&lt;=Dashboard!$C$5,OR(Dashboard!$E$5="All Clinics",H53=Dashboard!$E$5),OR(Dashboard!$G$5="All Providers",F53=Dashboard!$G$5),OR(Dashboard!$I$5="All Visit Modes",I53=Dashboard!$I$5)),1,0))</f>
        <v/>
      </c>
    </row>
    <row r="54">
      <c r="A54" s="20" t="n"/>
      <c r="B54" s="21" t="n"/>
      <c r="C54" s="20" t="n"/>
      <c r="D54" s="21" t="n"/>
      <c r="E54" s="22">
        <f>IF(D54="","",CHOOSE(WEEKDAY(D54,1),"Sunday","Monday","Tuesday","Wednesday","Thursday","Friday","Saturday"))</f>
        <v/>
      </c>
      <c r="F54" s="20" t="n"/>
      <c r="G54" s="22">
        <f>IFERROR(INDEX('Provider Directory'!$A$7:$A$106,MATCH(F54,'Provider Directory'!$C$7:$C$106,0)),"")</f>
        <v/>
      </c>
      <c r="H54" s="20" t="n"/>
      <c r="I54" s="20" t="n"/>
      <c r="J54" s="20" t="n"/>
      <c r="K54" s="20" t="n"/>
      <c r="L54" s="20" t="n"/>
      <c r="M54" s="23" t="n"/>
      <c r="N54" s="23" t="n"/>
      <c r="O54" s="20" t="n"/>
      <c r="P54" s="24">
        <f>IF(OR(C54&lt;&gt;"Active",J54&lt;&gt;"Available",N54&lt;=M54),0,MAX(0,((N54-M54)*1440-IF(O54="",0,O54))/60))</f>
        <v/>
      </c>
      <c r="Q54" s="22">
        <f>IF(OR(K54="",K54&lt;=0,P54&lt;=0),0,INT(P54*60/K54))</f>
        <v/>
      </c>
      <c r="R54" s="22">
        <f>IF(Q54="","",MAX(0,Q54-IF(L54="",0,L54)))</f>
        <v/>
      </c>
      <c r="S54" s="34">
        <f>IF(Q54=0,"",IF(L54="",0,L54/Q54))</f>
        <v/>
      </c>
      <c r="T54" s="22">
        <f>IF(OR(A54="",C54&lt;&gt;"Active"),"",IF(SUMPRODUCT(($C$7:$C$506="Active")*($D$7:$D$506=D54)*($F$7:$F$506=F54)*($M$7:$M$506&lt;N54)*($N$7:$N$506&gt;M54)*($A$7:$A$506&lt;&gt;A54))&gt;0,"Overlap",""))</f>
        <v/>
      </c>
      <c r="U54" s="22">
        <f>IF(COUNTA(A54:O54)=0,"",IF(A54="","Missing ID",IF(COUNTIF($A$7:$A$506,A54)&gt;1,"Duplicate ID",IF(G54="","Provider not found",IF(N54&lt;=M54,"End must be after start",IF(AND(J54="Available",L54&gt;Q54),"Booked exceeds capacity","OK"))))))</f>
        <v/>
      </c>
      <c r="V54" s="22">
        <f>IF(U54="","",IF(U54&lt;&gt;"OK",U54,IF(T54="Overlap","Overlap","OK")))</f>
        <v/>
      </c>
      <c r="W54" s="20" t="n"/>
      <c r="X54" s="22">
        <f>IF(OR(D54="",C54&lt;&gt;"Active"),0,IF(AND(D54&gt;=Dashboard!$A$5,D54&lt;=Dashboard!$C$5,OR(Dashboard!$E$5="All Clinics",H54=Dashboard!$E$5),OR(Dashboard!$G$5="All Providers",F54=Dashboard!$G$5),OR(Dashboard!$I$5="All Visit Modes",I54=Dashboard!$I$5)),1,0))</f>
        <v/>
      </c>
    </row>
    <row r="55">
      <c r="A55" s="20" t="n"/>
      <c r="B55" s="21" t="n"/>
      <c r="C55" s="20" t="n"/>
      <c r="D55" s="21" t="n"/>
      <c r="E55" s="22">
        <f>IF(D55="","",CHOOSE(WEEKDAY(D55,1),"Sunday","Monday","Tuesday","Wednesday","Thursday","Friday","Saturday"))</f>
        <v/>
      </c>
      <c r="F55" s="20" t="n"/>
      <c r="G55" s="22">
        <f>IFERROR(INDEX('Provider Directory'!$A$7:$A$106,MATCH(F55,'Provider Directory'!$C$7:$C$106,0)),"")</f>
        <v/>
      </c>
      <c r="H55" s="20" t="n"/>
      <c r="I55" s="20" t="n"/>
      <c r="J55" s="20" t="n"/>
      <c r="K55" s="20" t="n"/>
      <c r="L55" s="20" t="n"/>
      <c r="M55" s="23" t="n"/>
      <c r="N55" s="23" t="n"/>
      <c r="O55" s="20" t="n"/>
      <c r="P55" s="24">
        <f>IF(OR(C55&lt;&gt;"Active",J55&lt;&gt;"Available",N55&lt;=M55),0,MAX(0,((N55-M55)*1440-IF(O55="",0,O55))/60))</f>
        <v/>
      </c>
      <c r="Q55" s="22">
        <f>IF(OR(K55="",K55&lt;=0,P55&lt;=0),0,INT(P55*60/K55))</f>
        <v/>
      </c>
      <c r="R55" s="22">
        <f>IF(Q55="","",MAX(0,Q55-IF(L55="",0,L55)))</f>
        <v/>
      </c>
      <c r="S55" s="34">
        <f>IF(Q55=0,"",IF(L55="",0,L55/Q55))</f>
        <v/>
      </c>
      <c r="T55" s="22">
        <f>IF(OR(A55="",C55&lt;&gt;"Active"),"",IF(SUMPRODUCT(($C$7:$C$506="Active")*($D$7:$D$506=D55)*($F$7:$F$506=F55)*($M$7:$M$506&lt;N55)*($N$7:$N$506&gt;M55)*($A$7:$A$506&lt;&gt;A55))&gt;0,"Overlap",""))</f>
        <v/>
      </c>
      <c r="U55" s="22">
        <f>IF(COUNTA(A55:O55)=0,"",IF(A55="","Missing ID",IF(COUNTIF($A$7:$A$506,A55)&gt;1,"Duplicate ID",IF(G55="","Provider not found",IF(N55&lt;=M55,"End must be after start",IF(AND(J55="Available",L55&gt;Q55),"Booked exceeds capacity","OK"))))))</f>
        <v/>
      </c>
      <c r="V55" s="22">
        <f>IF(U55="","",IF(U55&lt;&gt;"OK",U55,IF(T55="Overlap","Overlap","OK")))</f>
        <v/>
      </c>
      <c r="W55" s="20" t="n"/>
      <c r="X55" s="22">
        <f>IF(OR(D55="",C55&lt;&gt;"Active"),0,IF(AND(D55&gt;=Dashboard!$A$5,D55&lt;=Dashboard!$C$5,OR(Dashboard!$E$5="All Clinics",H55=Dashboard!$E$5),OR(Dashboard!$G$5="All Providers",F55=Dashboard!$G$5),OR(Dashboard!$I$5="All Visit Modes",I55=Dashboard!$I$5)),1,0))</f>
        <v/>
      </c>
    </row>
    <row r="56">
      <c r="A56" s="20" t="n"/>
      <c r="B56" s="21" t="n"/>
      <c r="C56" s="20" t="n"/>
      <c r="D56" s="21" t="n"/>
      <c r="E56" s="22">
        <f>IF(D56="","",CHOOSE(WEEKDAY(D56,1),"Sunday","Monday","Tuesday","Wednesday","Thursday","Friday","Saturday"))</f>
        <v/>
      </c>
      <c r="F56" s="20" t="n"/>
      <c r="G56" s="22">
        <f>IFERROR(INDEX('Provider Directory'!$A$7:$A$106,MATCH(F56,'Provider Directory'!$C$7:$C$106,0)),"")</f>
        <v/>
      </c>
      <c r="H56" s="20" t="n"/>
      <c r="I56" s="20" t="n"/>
      <c r="J56" s="20" t="n"/>
      <c r="K56" s="20" t="n"/>
      <c r="L56" s="20" t="n"/>
      <c r="M56" s="23" t="n"/>
      <c r="N56" s="23" t="n"/>
      <c r="O56" s="20" t="n"/>
      <c r="P56" s="24">
        <f>IF(OR(C56&lt;&gt;"Active",J56&lt;&gt;"Available",N56&lt;=M56),0,MAX(0,((N56-M56)*1440-IF(O56="",0,O56))/60))</f>
        <v/>
      </c>
      <c r="Q56" s="22">
        <f>IF(OR(K56="",K56&lt;=0,P56&lt;=0),0,INT(P56*60/K56))</f>
        <v/>
      </c>
      <c r="R56" s="22">
        <f>IF(Q56="","",MAX(0,Q56-IF(L56="",0,L56)))</f>
        <v/>
      </c>
      <c r="S56" s="34">
        <f>IF(Q56=0,"",IF(L56="",0,L56/Q56))</f>
        <v/>
      </c>
      <c r="T56" s="22">
        <f>IF(OR(A56="",C56&lt;&gt;"Active"),"",IF(SUMPRODUCT(($C$7:$C$506="Active")*($D$7:$D$506=D56)*($F$7:$F$506=F56)*($M$7:$M$506&lt;N56)*($N$7:$N$506&gt;M56)*($A$7:$A$506&lt;&gt;A56))&gt;0,"Overlap",""))</f>
        <v/>
      </c>
      <c r="U56" s="22">
        <f>IF(COUNTA(A56:O56)=0,"",IF(A56="","Missing ID",IF(COUNTIF($A$7:$A$506,A56)&gt;1,"Duplicate ID",IF(G56="","Provider not found",IF(N56&lt;=M56,"End must be after start",IF(AND(J56="Available",L56&gt;Q56),"Booked exceeds capacity","OK"))))))</f>
        <v/>
      </c>
      <c r="V56" s="22">
        <f>IF(U56="","",IF(U56&lt;&gt;"OK",U56,IF(T56="Overlap","Overlap","OK")))</f>
        <v/>
      </c>
      <c r="W56" s="20" t="n"/>
      <c r="X56" s="22">
        <f>IF(OR(D56="",C56&lt;&gt;"Active"),0,IF(AND(D56&gt;=Dashboard!$A$5,D56&lt;=Dashboard!$C$5,OR(Dashboard!$E$5="All Clinics",H56=Dashboard!$E$5),OR(Dashboard!$G$5="All Providers",F56=Dashboard!$G$5),OR(Dashboard!$I$5="All Visit Modes",I56=Dashboard!$I$5)),1,0))</f>
        <v/>
      </c>
    </row>
    <row r="57">
      <c r="A57" s="20" t="n"/>
      <c r="B57" s="21" t="n"/>
      <c r="C57" s="20" t="n"/>
      <c r="D57" s="21" t="n"/>
      <c r="E57" s="22">
        <f>IF(D57="","",CHOOSE(WEEKDAY(D57,1),"Sunday","Monday","Tuesday","Wednesday","Thursday","Friday","Saturday"))</f>
        <v/>
      </c>
      <c r="F57" s="20" t="n"/>
      <c r="G57" s="22">
        <f>IFERROR(INDEX('Provider Directory'!$A$7:$A$106,MATCH(F57,'Provider Directory'!$C$7:$C$106,0)),"")</f>
        <v/>
      </c>
      <c r="H57" s="20" t="n"/>
      <c r="I57" s="20" t="n"/>
      <c r="J57" s="20" t="n"/>
      <c r="K57" s="20" t="n"/>
      <c r="L57" s="20" t="n"/>
      <c r="M57" s="23" t="n"/>
      <c r="N57" s="23" t="n"/>
      <c r="O57" s="20" t="n"/>
      <c r="P57" s="24">
        <f>IF(OR(C57&lt;&gt;"Active",J57&lt;&gt;"Available",N57&lt;=M57),0,MAX(0,((N57-M57)*1440-IF(O57="",0,O57))/60))</f>
        <v/>
      </c>
      <c r="Q57" s="22">
        <f>IF(OR(K57="",K57&lt;=0,P57&lt;=0),0,INT(P57*60/K57))</f>
        <v/>
      </c>
      <c r="R57" s="22">
        <f>IF(Q57="","",MAX(0,Q57-IF(L57="",0,L57)))</f>
        <v/>
      </c>
      <c r="S57" s="34">
        <f>IF(Q57=0,"",IF(L57="",0,L57/Q57))</f>
        <v/>
      </c>
      <c r="T57" s="22">
        <f>IF(OR(A57="",C57&lt;&gt;"Active"),"",IF(SUMPRODUCT(($C$7:$C$506="Active")*($D$7:$D$506=D57)*($F$7:$F$506=F57)*($M$7:$M$506&lt;N57)*($N$7:$N$506&gt;M57)*($A$7:$A$506&lt;&gt;A57))&gt;0,"Overlap",""))</f>
        <v/>
      </c>
      <c r="U57" s="22">
        <f>IF(COUNTA(A57:O57)=0,"",IF(A57="","Missing ID",IF(COUNTIF($A$7:$A$506,A57)&gt;1,"Duplicate ID",IF(G57="","Provider not found",IF(N57&lt;=M57,"End must be after start",IF(AND(J57="Available",L57&gt;Q57),"Booked exceeds capacity","OK"))))))</f>
        <v/>
      </c>
      <c r="V57" s="22">
        <f>IF(U57="","",IF(U57&lt;&gt;"OK",U57,IF(T57="Overlap","Overlap","OK")))</f>
        <v/>
      </c>
      <c r="W57" s="20" t="n"/>
      <c r="X57" s="22">
        <f>IF(OR(D57="",C57&lt;&gt;"Active"),0,IF(AND(D57&gt;=Dashboard!$A$5,D57&lt;=Dashboard!$C$5,OR(Dashboard!$E$5="All Clinics",H57=Dashboard!$E$5),OR(Dashboard!$G$5="All Providers",F57=Dashboard!$G$5),OR(Dashboard!$I$5="All Visit Modes",I57=Dashboard!$I$5)),1,0))</f>
        <v/>
      </c>
    </row>
    <row r="58">
      <c r="A58" s="20" t="n"/>
      <c r="B58" s="21" t="n"/>
      <c r="C58" s="20" t="n"/>
      <c r="D58" s="21" t="n"/>
      <c r="E58" s="22">
        <f>IF(D58="","",CHOOSE(WEEKDAY(D58,1),"Sunday","Monday","Tuesday","Wednesday","Thursday","Friday","Saturday"))</f>
        <v/>
      </c>
      <c r="F58" s="20" t="n"/>
      <c r="G58" s="22">
        <f>IFERROR(INDEX('Provider Directory'!$A$7:$A$106,MATCH(F58,'Provider Directory'!$C$7:$C$106,0)),"")</f>
        <v/>
      </c>
      <c r="H58" s="20" t="n"/>
      <c r="I58" s="20" t="n"/>
      <c r="J58" s="20" t="n"/>
      <c r="K58" s="20" t="n"/>
      <c r="L58" s="20" t="n"/>
      <c r="M58" s="23" t="n"/>
      <c r="N58" s="23" t="n"/>
      <c r="O58" s="20" t="n"/>
      <c r="P58" s="24">
        <f>IF(OR(C58&lt;&gt;"Active",J58&lt;&gt;"Available",N58&lt;=M58),0,MAX(0,((N58-M58)*1440-IF(O58="",0,O58))/60))</f>
        <v/>
      </c>
      <c r="Q58" s="22">
        <f>IF(OR(K58="",K58&lt;=0,P58&lt;=0),0,INT(P58*60/K58))</f>
        <v/>
      </c>
      <c r="R58" s="22">
        <f>IF(Q58="","",MAX(0,Q58-IF(L58="",0,L58)))</f>
        <v/>
      </c>
      <c r="S58" s="34">
        <f>IF(Q58=0,"",IF(L58="",0,L58/Q58))</f>
        <v/>
      </c>
      <c r="T58" s="22">
        <f>IF(OR(A58="",C58&lt;&gt;"Active"),"",IF(SUMPRODUCT(($C$7:$C$506="Active")*($D$7:$D$506=D58)*($F$7:$F$506=F58)*($M$7:$M$506&lt;N58)*($N$7:$N$506&gt;M58)*($A$7:$A$506&lt;&gt;A58))&gt;0,"Overlap",""))</f>
        <v/>
      </c>
      <c r="U58" s="22">
        <f>IF(COUNTA(A58:O58)=0,"",IF(A58="","Missing ID",IF(COUNTIF($A$7:$A$506,A58)&gt;1,"Duplicate ID",IF(G58="","Provider not found",IF(N58&lt;=M58,"End must be after start",IF(AND(J58="Available",L58&gt;Q58),"Booked exceeds capacity","OK"))))))</f>
        <v/>
      </c>
      <c r="V58" s="22">
        <f>IF(U58="","",IF(U58&lt;&gt;"OK",U58,IF(T58="Overlap","Overlap","OK")))</f>
        <v/>
      </c>
      <c r="W58" s="20" t="n"/>
      <c r="X58" s="22">
        <f>IF(OR(D58="",C58&lt;&gt;"Active"),0,IF(AND(D58&gt;=Dashboard!$A$5,D58&lt;=Dashboard!$C$5,OR(Dashboard!$E$5="All Clinics",H58=Dashboard!$E$5),OR(Dashboard!$G$5="All Providers",F58=Dashboard!$G$5),OR(Dashboard!$I$5="All Visit Modes",I58=Dashboard!$I$5)),1,0))</f>
        <v/>
      </c>
    </row>
    <row r="59">
      <c r="A59" s="20" t="n"/>
      <c r="B59" s="21" t="n"/>
      <c r="C59" s="20" t="n"/>
      <c r="D59" s="21" t="n"/>
      <c r="E59" s="22">
        <f>IF(D59="","",CHOOSE(WEEKDAY(D59,1),"Sunday","Monday","Tuesday","Wednesday","Thursday","Friday","Saturday"))</f>
        <v/>
      </c>
      <c r="F59" s="20" t="n"/>
      <c r="G59" s="22">
        <f>IFERROR(INDEX('Provider Directory'!$A$7:$A$106,MATCH(F59,'Provider Directory'!$C$7:$C$106,0)),"")</f>
        <v/>
      </c>
      <c r="H59" s="20" t="n"/>
      <c r="I59" s="20" t="n"/>
      <c r="J59" s="20" t="n"/>
      <c r="K59" s="20" t="n"/>
      <c r="L59" s="20" t="n"/>
      <c r="M59" s="23" t="n"/>
      <c r="N59" s="23" t="n"/>
      <c r="O59" s="20" t="n"/>
      <c r="P59" s="24">
        <f>IF(OR(C59&lt;&gt;"Active",J59&lt;&gt;"Available",N59&lt;=M59),0,MAX(0,((N59-M59)*1440-IF(O59="",0,O59))/60))</f>
        <v/>
      </c>
      <c r="Q59" s="22">
        <f>IF(OR(K59="",K59&lt;=0,P59&lt;=0),0,INT(P59*60/K59))</f>
        <v/>
      </c>
      <c r="R59" s="22">
        <f>IF(Q59="","",MAX(0,Q59-IF(L59="",0,L59)))</f>
        <v/>
      </c>
      <c r="S59" s="34">
        <f>IF(Q59=0,"",IF(L59="",0,L59/Q59))</f>
        <v/>
      </c>
      <c r="T59" s="22">
        <f>IF(OR(A59="",C59&lt;&gt;"Active"),"",IF(SUMPRODUCT(($C$7:$C$506="Active")*($D$7:$D$506=D59)*($F$7:$F$506=F59)*($M$7:$M$506&lt;N59)*($N$7:$N$506&gt;M59)*($A$7:$A$506&lt;&gt;A59))&gt;0,"Overlap",""))</f>
        <v/>
      </c>
      <c r="U59" s="22">
        <f>IF(COUNTA(A59:O59)=0,"",IF(A59="","Missing ID",IF(COUNTIF($A$7:$A$506,A59)&gt;1,"Duplicate ID",IF(G59="","Provider not found",IF(N59&lt;=M59,"End must be after start",IF(AND(J59="Available",L59&gt;Q59),"Booked exceeds capacity","OK"))))))</f>
        <v/>
      </c>
      <c r="V59" s="22">
        <f>IF(U59="","",IF(U59&lt;&gt;"OK",U59,IF(T59="Overlap","Overlap","OK")))</f>
        <v/>
      </c>
      <c r="W59" s="20" t="n"/>
      <c r="X59" s="22">
        <f>IF(OR(D59="",C59&lt;&gt;"Active"),0,IF(AND(D59&gt;=Dashboard!$A$5,D59&lt;=Dashboard!$C$5,OR(Dashboard!$E$5="All Clinics",H59=Dashboard!$E$5),OR(Dashboard!$G$5="All Providers",F59=Dashboard!$G$5),OR(Dashboard!$I$5="All Visit Modes",I59=Dashboard!$I$5)),1,0))</f>
        <v/>
      </c>
    </row>
    <row r="60">
      <c r="A60" s="20" t="n"/>
      <c r="B60" s="21" t="n"/>
      <c r="C60" s="20" t="n"/>
      <c r="D60" s="21" t="n"/>
      <c r="E60" s="22">
        <f>IF(D60="","",CHOOSE(WEEKDAY(D60,1),"Sunday","Monday","Tuesday","Wednesday","Thursday","Friday","Saturday"))</f>
        <v/>
      </c>
      <c r="F60" s="20" t="n"/>
      <c r="G60" s="22">
        <f>IFERROR(INDEX('Provider Directory'!$A$7:$A$106,MATCH(F60,'Provider Directory'!$C$7:$C$106,0)),"")</f>
        <v/>
      </c>
      <c r="H60" s="20" t="n"/>
      <c r="I60" s="20" t="n"/>
      <c r="J60" s="20" t="n"/>
      <c r="K60" s="20" t="n"/>
      <c r="L60" s="20" t="n"/>
      <c r="M60" s="23" t="n"/>
      <c r="N60" s="23" t="n"/>
      <c r="O60" s="20" t="n"/>
      <c r="P60" s="24">
        <f>IF(OR(C60&lt;&gt;"Active",J60&lt;&gt;"Available",N60&lt;=M60),0,MAX(0,((N60-M60)*1440-IF(O60="",0,O60))/60))</f>
        <v/>
      </c>
      <c r="Q60" s="22">
        <f>IF(OR(K60="",K60&lt;=0,P60&lt;=0),0,INT(P60*60/K60))</f>
        <v/>
      </c>
      <c r="R60" s="22">
        <f>IF(Q60="","",MAX(0,Q60-IF(L60="",0,L60)))</f>
        <v/>
      </c>
      <c r="S60" s="34">
        <f>IF(Q60=0,"",IF(L60="",0,L60/Q60))</f>
        <v/>
      </c>
      <c r="T60" s="22">
        <f>IF(OR(A60="",C60&lt;&gt;"Active"),"",IF(SUMPRODUCT(($C$7:$C$506="Active")*($D$7:$D$506=D60)*($F$7:$F$506=F60)*($M$7:$M$506&lt;N60)*($N$7:$N$506&gt;M60)*($A$7:$A$506&lt;&gt;A60))&gt;0,"Overlap",""))</f>
        <v/>
      </c>
      <c r="U60" s="22">
        <f>IF(COUNTA(A60:O60)=0,"",IF(A60="","Missing ID",IF(COUNTIF($A$7:$A$506,A60)&gt;1,"Duplicate ID",IF(G60="","Provider not found",IF(N60&lt;=M60,"End must be after start",IF(AND(J60="Available",L60&gt;Q60),"Booked exceeds capacity","OK"))))))</f>
        <v/>
      </c>
      <c r="V60" s="22">
        <f>IF(U60="","",IF(U60&lt;&gt;"OK",U60,IF(T60="Overlap","Overlap","OK")))</f>
        <v/>
      </c>
      <c r="W60" s="20" t="n"/>
      <c r="X60" s="22">
        <f>IF(OR(D60="",C60&lt;&gt;"Active"),0,IF(AND(D60&gt;=Dashboard!$A$5,D60&lt;=Dashboard!$C$5,OR(Dashboard!$E$5="All Clinics",H60=Dashboard!$E$5),OR(Dashboard!$G$5="All Providers",F60=Dashboard!$G$5),OR(Dashboard!$I$5="All Visit Modes",I60=Dashboard!$I$5)),1,0))</f>
        <v/>
      </c>
    </row>
    <row r="61">
      <c r="A61" s="20" t="n"/>
      <c r="B61" s="21" t="n"/>
      <c r="C61" s="20" t="n"/>
      <c r="D61" s="21" t="n"/>
      <c r="E61" s="22">
        <f>IF(D61="","",CHOOSE(WEEKDAY(D61,1),"Sunday","Monday","Tuesday","Wednesday","Thursday","Friday","Saturday"))</f>
        <v/>
      </c>
      <c r="F61" s="20" t="n"/>
      <c r="G61" s="22">
        <f>IFERROR(INDEX('Provider Directory'!$A$7:$A$106,MATCH(F61,'Provider Directory'!$C$7:$C$106,0)),"")</f>
        <v/>
      </c>
      <c r="H61" s="20" t="n"/>
      <c r="I61" s="20" t="n"/>
      <c r="J61" s="20" t="n"/>
      <c r="K61" s="20" t="n"/>
      <c r="L61" s="20" t="n"/>
      <c r="M61" s="23" t="n"/>
      <c r="N61" s="23" t="n"/>
      <c r="O61" s="20" t="n"/>
      <c r="P61" s="24">
        <f>IF(OR(C61&lt;&gt;"Active",J61&lt;&gt;"Available",N61&lt;=M61),0,MAX(0,((N61-M61)*1440-IF(O61="",0,O61))/60))</f>
        <v/>
      </c>
      <c r="Q61" s="22">
        <f>IF(OR(K61="",K61&lt;=0,P61&lt;=0),0,INT(P61*60/K61))</f>
        <v/>
      </c>
      <c r="R61" s="22">
        <f>IF(Q61="","",MAX(0,Q61-IF(L61="",0,L61)))</f>
        <v/>
      </c>
      <c r="S61" s="34">
        <f>IF(Q61=0,"",IF(L61="",0,L61/Q61))</f>
        <v/>
      </c>
      <c r="T61" s="22">
        <f>IF(OR(A61="",C61&lt;&gt;"Active"),"",IF(SUMPRODUCT(($C$7:$C$506="Active")*($D$7:$D$506=D61)*($F$7:$F$506=F61)*($M$7:$M$506&lt;N61)*($N$7:$N$506&gt;M61)*($A$7:$A$506&lt;&gt;A61))&gt;0,"Overlap",""))</f>
        <v/>
      </c>
      <c r="U61" s="22">
        <f>IF(COUNTA(A61:O61)=0,"",IF(A61="","Missing ID",IF(COUNTIF($A$7:$A$506,A61)&gt;1,"Duplicate ID",IF(G61="","Provider not found",IF(N61&lt;=M61,"End must be after start",IF(AND(J61="Available",L61&gt;Q61),"Booked exceeds capacity","OK"))))))</f>
        <v/>
      </c>
      <c r="V61" s="22">
        <f>IF(U61="","",IF(U61&lt;&gt;"OK",U61,IF(T61="Overlap","Overlap","OK")))</f>
        <v/>
      </c>
      <c r="W61" s="20" t="n"/>
      <c r="X61" s="22">
        <f>IF(OR(D61="",C61&lt;&gt;"Active"),0,IF(AND(D61&gt;=Dashboard!$A$5,D61&lt;=Dashboard!$C$5,OR(Dashboard!$E$5="All Clinics",H61=Dashboard!$E$5),OR(Dashboard!$G$5="All Providers",F61=Dashboard!$G$5),OR(Dashboard!$I$5="All Visit Modes",I61=Dashboard!$I$5)),1,0))</f>
        <v/>
      </c>
    </row>
    <row r="62">
      <c r="A62" s="20" t="n"/>
      <c r="B62" s="21" t="n"/>
      <c r="C62" s="20" t="n"/>
      <c r="D62" s="21" t="n"/>
      <c r="E62" s="22">
        <f>IF(D62="","",CHOOSE(WEEKDAY(D62,1),"Sunday","Monday","Tuesday","Wednesday","Thursday","Friday","Saturday"))</f>
        <v/>
      </c>
      <c r="F62" s="20" t="n"/>
      <c r="G62" s="22">
        <f>IFERROR(INDEX('Provider Directory'!$A$7:$A$106,MATCH(F62,'Provider Directory'!$C$7:$C$106,0)),"")</f>
        <v/>
      </c>
      <c r="H62" s="20" t="n"/>
      <c r="I62" s="20" t="n"/>
      <c r="J62" s="20" t="n"/>
      <c r="K62" s="20" t="n"/>
      <c r="L62" s="20" t="n"/>
      <c r="M62" s="23" t="n"/>
      <c r="N62" s="23" t="n"/>
      <c r="O62" s="20" t="n"/>
      <c r="P62" s="24">
        <f>IF(OR(C62&lt;&gt;"Active",J62&lt;&gt;"Available",N62&lt;=M62),0,MAX(0,((N62-M62)*1440-IF(O62="",0,O62))/60))</f>
        <v/>
      </c>
      <c r="Q62" s="22">
        <f>IF(OR(K62="",K62&lt;=0,P62&lt;=0),0,INT(P62*60/K62))</f>
        <v/>
      </c>
      <c r="R62" s="22">
        <f>IF(Q62="","",MAX(0,Q62-IF(L62="",0,L62)))</f>
        <v/>
      </c>
      <c r="S62" s="34">
        <f>IF(Q62=0,"",IF(L62="",0,L62/Q62))</f>
        <v/>
      </c>
      <c r="T62" s="22">
        <f>IF(OR(A62="",C62&lt;&gt;"Active"),"",IF(SUMPRODUCT(($C$7:$C$506="Active")*($D$7:$D$506=D62)*($F$7:$F$506=F62)*($M$7:$M$506&lt;N62)*($N$7:$N$506&gt;M62)*($A$7:$A$506&lt;&gt;A62))&gt;0,"Overlap",""))</f>
        <v/>
      </c>
      <c r="U62" s="22">
        <f>IF(COUNTA(A62:O62)=0,"",IF(A62="","Missing ID",IF(COUNTIF($A$7:$A$506,A62)&gt;1,"Duplicate ID",IF(G62="","Provider not found",IF(N62&lt;=M62,"End must be after start",IF(AND(J62="Available",L62&gt;Q62),"Booked exceeds capacity","OK"))))))</f>
        <v/>
      </c>
      <c r="V62" s="22">
        <f>IF(U62="","",IF(U62&lt;&gt;"OK",U62,IF(T62="Overlap","Overlap","OK")))</f>
        <v/>
      </c>
      <c r="W62" s="20" t="n"/>
      <c r="X62" s="22">
        <f>IF(OR(D62="",C62&lt;&gt;"Active"),0,IF(AND(D62&gt;=Dashboard!$A$5,D62&lt;=Dashboard!$C$5,OR(Dashboard!$E$5="All Clinics",H62=Dashboard!$E$5),OR(Dashboard!$G$5="All Providers",F62=Dashboard!$G$5),OR(Dashboard!$I$5="All Visit Modes",I62=Dashboard!$I$5)),1,0))</f>
        <v/>
      </c>
    </row>
    <row r="63">
      <c r="A63" s="20" t="n"/>
      <c r="B63" s="21" t="n"/>
      <c r="C63" s="20" t="n"/>
      <c r="D63" s="21" t="n"/>
      <c r="E63" s="22">
        <f>IF(D63="","",CHOOSE(WEEKDAY(D63,1),"Sunday","Monday","Tuesday","Wednesday","Thursday","Friday","Saturday"))</f>
        <v/>
      </c>
      <c r="F63" s="20" t="n"/>
      <c r="G63" s="22">
        <f>IFERROR(INDEX('Provider Directory'!$A$7:$A$106,MATCH(F63,'Provider Directory'!$C$7:$C$106,0)),"")</f>
        <v/>
      </c>
      <c r="H63" s="20" t="n"/>
      <c r="I63" s="20" t="n"/>
      <c r="J63" s="20" t="n"/>
      <c r="K63" s="20" t="n"/>
      <c r="L63" s="20" t="n"/>
      <c r="M63" s="23" t="n"/>
      <c r="N63" s="23" t="n"/>
      <c r="O63" s="20" t="n"/>
      <c r="P63" s="24">
        <f>IF(OR(C63&lt;&gt;"Active",J63&lt;&gt;"Available",N63&lt;=M63),0,MAX(0,((N63-M63)*1440-IF(O63="",0,O63))/60))</f>
        <v/>
      </c>
      <c r="Q63" s="22">
        <f>IF(OR(K63="",K63&lt;=0,P63&lt;=0),0,INT(P63*60/K63))</f>
        <v/>
      </c>
      <c r="R63" s="22">
        <f>IF(Q63="","",MAX(0,Q63-IF(L63="",0,L63)))</f>
        <v/>
      </c>
      <c r="S63" s="34">
        <f>IF(Q63=0,"",IF(L63="",0,L63/Q63))</f>
        <v/>
      </c>
      <c r="T63" s="22">
        <f>IF(OR(A63="",C63&lt;&gt;"Active"),"",IF(SUMPRODUCT(($C$7:$C$506="Active")*($D$7:$D$506=D63)*($F$7:$F$506=F63)*($M$7:$M$506&lt;N63)*($N$7:$N$506&gt;M63)*($A$7:$A$506&lt;&gt;A63))&gt;0,"Overlap",""))</f>
        <v/>
      </c>
      <c r="U63" s="22">
        <f>IF(COUNTA(A63:O63)=0,"",IF(A63="","Missing ID",IF(COUNTIF($A$7:$A$506,A63)&gt;1,"Duplicate ID",IF(G63="","Provider not found",IF(N63&lt;=M63,"End must be after start",IF(AND(J63="Available",L63&gt;Q63),"Booked exceeds capacity","OK"))))))</f>
        <v/>
      </c>
      <c r="V63" s="22">
        <f>IF(U63="","",IF(U63&lt;&gt;"OK",U63,IF(T63="Overlap","Overlap","OK")))</f>
        <v/>
      </c>
      <c r="W63" s="20" t="n"/>
      <c r="X63" s="22">
        <f>IF(OR(D63="",C63&lt;&gt;"Active"),0,IF(AND(D63&gt;=Dashboard!$A$5,D63&lt;=Dashboard!$C$5,OR(Dashboard!$E$5="All Clinics",H63=Dashboard!$E$5),OR(Dashboard!$G$5="All Providers",F63=Dashboard!$G$5),OR(Dashboard!$I$5="All Visit Modes",I63=Dashboard!$I$5)),1,0))</f>
        <v/>
      </c>
    </row>
    <row r="64">
      <c r="A64" s="20" t="n"/>
      <c r="B64" s="21" t="n"/>
      <c r="C64" s="20" t="n"/>
      <c r="D64" s="21" t="n"/>
      <c r="E64" s="22">
        <f>IF(D64="","",CHOOSE(WEEKDAY(D64,1),"Sunday","Monday","Tuesday","Wednesday","Thursday","Friday","Saturday"))</f>
        <v/>
      </c>
      <c r="F64" s="20" t="n"/>
      <c r="G64" s="22">
        <f>IFERROR(INDEX('Provider Directory'!$A$7:$A$106,MATCH(F64,'Provider Directory'!$C$7:$C$106,0)),"")</f>
        <v/>
      </c>
      <c r="H64" s="20" t="n"/>
      <c r="I64" s="20" t="n"/>
      <c r="J64" s="20" t="n"/>
      <c r="K64" s="20" t="n"/>
      <c r="L64" s="20" t="n"/>
      <c r="M64" s="23" t="n"/>
      <c r="N64" s="23" t="n"/>
      <c r="O64" s="20" t="n"/>
      <c r="P64" s="24">
        <f>IF(OR(C64&lt;&gt;"Active",J64&lt;&gt;"Available",N64&lt;=M64),0,MAX(0,((N64-M64)*1440-IF(O64="",0,O64))/60))</f>
        <v/>
      </c>
      <c r="Q64" s="22">
        <f>IF(OR(K64="",K64&lt;=0,P64&lt;=0),0,INT(P64*60/K64))</f>
        <v/>
      </c>
      <c r="R64" s="22">
        <f>IF(Q64="","",MAX(0,Q64-IF(L64="",0,L64)))</f>
        <v/>
      </c>
      <c r="S64" s="34">
        <f>IF(Q64=0,"",IF(L64="",0,L64/Q64))</f>
        <v/>
      </c>
      <c r="T64" s="22">
        <f>IF(OR(A64="",C64&lt;&gt;"Active"),"",IF(SUMPRODUCT(($C$7:$C$506="Active")*($D$7:$D$506=D64)*($F$7:$F$506=F64)*($M$7:$M$506&lt;N64)*($N$7:$N$506&gt;M64)*($A$7:$A$506&lt;&gt;A64))&gt;0,"Overlap",""))</f>
        <v/>
      </c>
      <c r="U64" s="22">
        <f>IF(COUNTA(A64:O64)=0,"",IF(A64="","Missing ID",IF(COUNTIF($A$7:$A$506,A64)&gt;1,"Duplicate ID",IF(G64="","Provider not found",IF(N64&lt;=M64,"End must be after start",IF(AND(J64="Available",L64&gt;Q64),"Booked exceeds capacity","OK"))))))</f>
        <v/>
      </c>
      <c r="V64" s="22">
        <f>IF(U64="","",IF(U64&lt;&gt;"OK",U64,IF(T64="Overlap","Overlap","OK")))</f>
        <v/>
      </c>
      <c r="W64" s="20" t="n"/>
      <c r="X64" s="22">
        <f>IF(OR(D64="",C64&lt;&gt;"Active"),0,IF(AND(D64&gt;=Dashboard!$A$5,D64&lt;=Dashboard!$C$5,OR(Dashboard!$E$5="All Clinics",H64=Dashboard!$E$5),OR(Dashboard!$G$5="All Providers",F64=Dashboard!$G$5),OR(Dashboard!$I$5="All Visit Modes",I64=Dashboard!$I$5)),1,0))</f>
        <v/>
      </c>
    </row>
    <row r="65">
      <c r="A65" s="20" t="n"/>
      <c r="B65" s="21" t="n"/>
      <c r="C65" s="20" t="n"/>
      <c r="D65" s="21" t="n"/>
      <c r="E65" s="22">
        <f>IF(D65="","",CHOOSE(WEEKDAY(D65,1),"Sunday","Monday","Tuesday","Wednesday","Thursday","Friday","Saturday"))</f>
        <v/>
      </c>
      <c r="F65" s="20" t="n"/>
      <c r="G65" s="22">
        <f>IFERROR(INDEX('Provider Directory'!$A$7:$A$106,MATCH(F65,'Provider Directory'!$C$7:$C$106,0)),"")</f>
        <v/>
      </c>
      <c r="H65" s="20" t="n"/>
      <c r="I65" s="20" t="n"/>
      <c r="J65" s="20" t="n"/>
      <c r="K65" s="20" t="n"/>
      <c r="L65" s="20" t="n"/>
      <c r="M65" s="23" t="n"/>
      <c r="N65" s="23" t="n"/>
      <c r="O65" s="20" t="n"/>
      <c r="P65" s="24">
        <f>IF(OR(C65&lt;&gt;"Active",J65&lt;&gt;"Available",N65&lt;=M65),0,MAX(0,((N65-M65)*1440-IF(O65="",0,O65))/60))</f>
        <v/>
      </c>
      <c r="Q65" s="22">
        <f>IF(OR(K65="",K65&lt;=0,P65&lt;=0),0,INT(P65*60/K65))</f>
        <v/>
      </c>
      <c r="R65" s="22">
        <f>IF(Q65="","",MAX(0,Q65-IF(L65="",0,L65)))</f>
        <v/>
      </c>
      <c r="S65" s="34">
        <f>IF(Q65=0,"",IF(L65="",0,L65/Q65))</f>
        <v/>
      </c>
      <c r="T65" s="22">
        <f>IF(OR(A65="",C65&lt;&gt;"Active"),"",IF(SUMPRODUCT(($C$7:$C$506="Active")*($D$7:$D$506=D65)*($F$7:$F$506=F65)*($M$7:$M$506&lt;N65)*($N$7:$N$506&gt;M65)*($A$7:$A$506&lt;&gt;A65))&gt;0,"Overlap",""))</f>
        <v/>
      </c>
      <c r="U65" s="22">
        <f>IF(COUNTA(A65:O65)=0,"",IF(A65="","Missing ID",IF(COUNTIF($A$7:$A$506,A65)&gt;1,"Duplicate ID",IF(G65="","Provider not found",IF(N65&lt;=M65,"End must be after start",IF(AND(J65="Available",L65&gt;Q65),"Booked exceeds capacity","OK"))))))</f>
        <v/>
      </c>
      <c r="V65" s="22">
        <f>IF(U65="","",IF(U65&lt;&gt;"OK",U65,IF(T65="Overlap","Overlap","OK")))</f>
        <v/>
      </c>
      <c r="W65" s="20" t="n"/>
      <c r="X65" s="22">
        <f>IF(OR(D65="",C65&lt;&gt;"Active"),0,IF(AND(D65&gt;=Dashboard!$A$5,D65&lt;=Dashboard!$C$5,OR(Dashboard!$E$5="All Clinics",H65=Dashboard!$E$5),OR(Dashboard!$G$5="All Providers",F65=Dashboard!$G$5),OR(Dashboard!$I$5="All Visit Modes",I65=Dashboard!$I$5)),1,0))</f>
        <v/>
      </c>
    </row>
    <row r="66">
      <c r="A66" s="20" t="n"/>
      <c r="B66" s="21" t="n"/>
      <c r="C66" s="20" t="n"/>
      <c r="D66" s="21" t="n"/>
      <c r="E66" s="22">
        <f>IF(D66="","",CHOOSE(WEEKDAY(D66,1),"Sunday","Monday","Tuesday","Wednesday","Thursday","Friday","Saturday"))</f>
        <v/>
      </c>
      <c r="F66" s="20" t="n"/>
      <c r="G66" s="22">
        <f>IFERROR(INDEX('Provider Directory'!$A$7:$A$106,MATCH(F66,'Provider Directory'!$C$7:$C$106,0)),"")</f>
        <v/>
      </c>
      <c r="H66" s="20" t="n"/>
      <c r="I66" s="20" t="n"/>
      <c r="J66" s="20" t="n"/>
      <c r="K66" s="20" t="n"/>
      <c r="L66" s="20" t="n"/>
      <c r="M66" s="23" t="n"/>
      <c r="N66" s="23" t="n"/>
      <c r="O66" s="20" t="n"/>
      <c r="P66" s="24">
        <f>IF(OR(C66&lt;&gt;"Active",J66&lt;&gt;"Available",N66&lt;=M66),0,MAX(0,((N66-M66)*1440-IF(O66="",0,O66))/60))</f>
        <v/>
      </c>
      <c r="Q66" s="22">
        <f>IF(OR(K66="",K66&lt;=0,P66&lt;=0),0,INT(P66*60/K66))</f>
        <v/>
      </c>
      <c r="R66" s="22">
        <f>IF(Q66="","",MAX(0,Q66-IF(L66="",0,L66)))</f>
        <v/>
      </c>
      <c r="S66" s="34">
        <f>IF(Q66=0,"",IF(L66="",0,L66/Q66))</f>
        <v/>
      </c>
      <c r="T66" s="22">
        <f>IF(OR(A66="",C66&lt;&gt;"Active"),"",IF(SUMPRODUCT(($C$7:$C$506="Active")*($D$7:$D$506=D66)*($F$7:$F$506=F66)*($M$7:$M$506&lt;N66)*($N$7:$N$506&gt;M66)*($A$7:$A$506&lt;&gt;A66))&gt;0,"Overlap",""))</f>
        <v/>
      </c>
      <c r="U66" s="22">
        <f>IF(COUNTA(A66:O66)=0,"",IF(A66="","Missing ID",IF(COUNTIF($A$7:$A$506,A66)&gt;1,"Duplicate ID",IF(G66="","Provider not found",IF(N66&lt;=M66,"End must be after start",IF(AND(J66="Available",L66&gt;Q66),"Booked exceeds capacity","OK"))))))</f>
        <v/>
      </c>
      <c r="V66" s="22">
        <f>IF(U66="","",IF(U66&lt;&gt;"OK",U66,IF(T66="Overlap","Overlap","OK")))</f>
        <v/>
      </c>
      <c r="W66" s="20" t="n"/>
      <c r="X66" s="22">
        <f>IF(OR(D66="",C66&lt;&gt;"Active"),0,IF(AND(D66&gt;=Dashboard!$A$5,D66&lt;=Dashboard!$C$5,OR(Dashboard!$E$5="All Clinics",H66=Dashboard!$E$5),OR(Dashboard!$G$5="All Providers",F66=Dashboard!$G$5),OR(Dashboard!$I$5="All Visit Modes",I66=Dashboard!$I$5)),1,0))</f>
        <v/>
      </c>
    </row>
    <row r="67">
      <c r="A67" s="20" t="n"/>
      <c r="B67" s="21" t="n"/>
      <c r="C67" s="20" t="n"/>
      <c r="D67" s="21" t="n"/>
      <c r="E67" s="22">
        <f>IF(D67="","",CHOOSE(WEEKDAY(D67,1),"Sunday","Monday","Tuesday","Wednesday","Thursday","Friday","Saturday"))</f>
        <v/>
      </c>
      <c r="F67" s="20" t="n"/>
      <c r="G67" s="22">
        <f>IFERROR(INDEX('Provider Directory'!$A$7:$A$106,MATCH(F67,'Provider Directory'!$C$7:$C$106,0)),"")</f>
        <v/>
      </c>
      <c r="H67" s="20" t="n"/>
      <c r="I67" s="20" t="n"/>
      <c r="J67" s="20" t="n"/>
      <c r="K67" s="20" t="n"/>
      <c r="L67" s="20" t="n"/>
      <c r="M67" s="23" t="n"/>
      <c r="N67" s="23" t="n"/>
      <c r="O67" s="20" t="n"/>
      <c r="P67" s="24">
        <f>IF(OR(C67&lt;&gt;"Active",J67&lt;&gt;"Available",N67&lt;=M67),0,MAX(0,((N67-M67)*1440-IF(O67="",0,O67))/60))</f>
        <v/>
      </c>
      <c r="Q67" s="22">
        <f>IF(OR(K67="",K67&lt;=0,P67&lt;=0),0,INT(P67*60/K67))</f>
        <v/>
      </c>
      <c r="R67" s="22">
        <f>IF(Q67="","",MAX(0,Q67-IF(L67="",0,L67)))</f>
        <v/>
      </c>
      <c r="S67" s="34">
        <f>IF(Q67=0,"",IF(L67="",0,L67/Q67))</f>
        <v/>
      </c>
      <c r="T67" s="22">
        <f>IF(OR(A67="",C67&lt;&gt;"Active"),"",IF(SUMPRODUCT(($C$7:$C$506="Active")*($D$7:$D$506=D67)*($F$7:$F$506=F67)*($M$7:$M$506&lt;N67)*($N$7:$N$506&gt;M67)*($A$7:$A$506&lt;&gt;A67))&gt;0,"Overlap",""))</f>
        <v/>
      </c>
      <c r="U67" s="22">
        <f>IF(COUNTA(A67:O67)=0,"",IF(A67="","Missing ID",IF(COUNTIF($A$7:$A$506,A67)&gt;1,"Duplicate ID",IF(G67="","Provider not found",IF(N67&lt;=M67,"End must be after start",IF(AND(J67="Available",L67&gt;Q67),"Booked exceeds capacity","OK"))))))</f>
        <v/>
      </c>
      <c r="V67" s="22">
        <f>IF(U67="","",IF(U67&lt;&gt;"OK",U67,IF(T67="Overlap","Overlap","OK")))</f>
        <v/>
      </c>
      <c r="W67" s="20" t="n"/>
      <c r="X67" s="22">
        <f>IF(OR(D67="",C67&lt;&gt;"Active"),0,IF(AND(D67&gt;=Dashboard!$A$5,D67&lt;=Dashboard!$C$5,OR(Dashboard!$E$5="All Clinics",H67=Dashboard!$E$5),OR(Dashboard!$G$5="All Providers",F67=Dashboard!$G$5),OR(Dashboard!$I$5="All Visit Modes",I67=Dashboard!$I$5)),1,0))</f>
        <v/>
      </c>
    </row>
    <row r="68">
      <c r="A68" s="20" t="n"/>
      <c r="B68" s="21" t="n"/>
      <c r="C68" s="20" t="n"/>
      <c r="D68" s="21" t="n"/>
      <c r="E68" s="22">
        <f>IF(D68="","",CHOOSE(WEEKDAY(D68,1),"Sunday","Monday","Tuesday","Wednesday","Thursday","Friday","Saturday"))</f>
        <v/>
      </c>
      <c r="F68" s="20" t="n"/>
      <c r="G68" s="22">
        <f>IFERROR(INDEX('Provider Directory'!$A$7:$A$106,MATCH(F68,'Provider Directory'!$C$7:$C$106,0)),"")</f>
        <v/>
      </c>
      <c r="H68" s="20" t="n"/>
      <c r="I68" s="20" t="n"/>
      <c r="J68" s="20" t="n"/>
      <c r="K68" s="20" t="n"/>
      <c r="L68" s="20" t="n"/>
      <c r="M68" s="23" t="n"/>
      <c r="N68" s="23" t="n"/>
      <c r="O68" s="20" t="n"/>
      <c r="P68" s="24">
        <f>IF(OR(C68&lt;&gt;"Active",J68&lt;&gt;"Available",N68&lt;=M68),0,MAX(0,((N68-M68)*1440-IF(O68="",0,O68))/60))</f>
        <v/>
      </c>
      <c r="Q68" s="22">
        <f>IF(OR(K68="",K68&lt;=0,P68&lt;=0),0,INT(P68*60/K68))</f>
        <v/>
      </c>
      <c r="R68" s="22">
        <f>IF(Q68="","",MAX(0,Q68-IF(L68="",0,L68)))</f>
        <v/>
      </c>
      <c r="S68" s="34">
        <f>IF(Q68=0,"",IF(L68="",0,L68/Q68))</f>
        <v/>
      </c>
      <c r="T68" s="22">
        <f>IF(OR(A68="",C68&lt;&gt;"Active"),"",IF(SUMPRODUCT(($C$7:$C$506="Active")*($D$7:$D$506=D68)*($F$7:$F$506=F68)*($M$7:$M$506&lt;N68)*($N$7:$N$506&gt;M68)*($A$7:$A$506&lt;&gt;A68))&gt;0,"Overlap",""))</f>
        <v/>
      </c>
      <c r="U68" s="22">
        <f>IF(COUNTA(A68:O68)=0,"",IF(A68="","Missing ID",IF(COUNTIF($A$7:$A$506,A68)&gt;1,"Duplicate ID",IF(G68="","Provider not found",IF(N68&lt;=M68,"End must be after start",IF(AND(J68="Available",L68&gt;Q68),"Booked exceeds capacity","OK"))))))</f>
        <v/>
      </c>
      <c r="V68" s="22">
        <f>IF(U68="","",IF(U68&lt;&gt;"OK",U68,IF(T68="Overlap","Overlap","OK")))</f>
        <v/>
      </c>
      <c r="W68" s="20" t="n"/>
      <c r="X68" s="22">
        <f>IF(OR(D68="",C68&lt;&gt;"Active"),0,IF(AND(D68&gt;=Dashboard!$A$5,D68&lt;=Dashboard!$C$5,OR(Dashboard!$E$5="All Clinics",H68=Dashboard!$E$5),OR(Dashboard!$G$5="All Providers",F68=Dashboard!$G$5),OR(Dashboard!$I$5="All Visit Modes",I68=Dashboard!$I$5)),1,0))</f>
        <v/>
      </c>
    </row>
    <row r="69">
      <c r="A69" s="20" t="n"/>
      <c r="B69" s="21" t="n"/>
      <c r="C69" s="20" t="n"/>
      <c r="D69" s="21" t="n"/>
      <c r="E69" s="22">
        <f>IF(D69="","",CHOOSE(WEEKDAY(D69,1),"Sunday","Monday","Tuesday","Wednesday","Thursday","Friday","Saturday"))</f>
        <v/>
      </c>
      <c r="F69" s="20" t="n"/>
      <c r="G69" s="22">
        <f>IFERROR(INDEX('Provider Directory'!$A$7:$A$106,MATCH(F69,'Provider Directory'!$C$7:$C$106,0)),"")</f>
        <v/>
      </c>
      <c r="H69" s="20" t="n"/>
      <c r="I69" s="20" t="n"/>
      <c r="J69" s="20" t="n"/>
      <c r="K69" s="20" t="n"/>
      <c r="L69" s="20" t="n"/>
      <c r="M69" s="23" t="n"/>
      <c r="N69" s="23" t="n"/>
      <c r="O69" s="20" t="n"/>
      <c r="P69" s="24">
        <f>IF(OR(C69&lt;&gt;"Active",J69&lt;&gt;"Available",N69&lt;=M69),0,MAX(0,((N69-M69)*1440-IF(O69="",0,O69))/60))</f>
        <v/>
      </c>
      <c r="Q69" s="22">
        <f>IF(OR(K69="",K69&lt;=0,P69&lt;=0),0,INT(P69*60/K69))</f>
        <v/>
      </c>
      <c r="R69" s="22">
        <f>IF(Q69="","",MAX(0,Q69-IF(L69="",0,L69)))</f>
        <v/>
      </c>
      <c r="S69" s="34">
        <f>IF(Q69=0,"",IF(L69="",0,L69/Q69))</f>
        <v/>
      </c>
      <c r="T69" s="22">
        <f>IF(OR(A69="",C69&lt;&gt;"Active"),"",IF(SUMPRODUCT(($C$7:$C$506="Active")*($D$7:$D$506=D69)*($F$7:$F$506=F69)*($M$7:$M$506&lt;N69)*($N$7:$N$506&gt;M69)*($A$7:$A$506&lt;&gt;A69))&gt;0,"Overlap",""))</f>
        <v/>
      </c>
      <c r="U69" s="22">
        <f>IF(COUNTA(A69:O69)=0,"",IF(A69="","Missing ID",IF(COUNTIF($A$7:$A$506,A69)&gt;1,"Duplicate ID",IF(G69="","Provider not found",IF(N69&lt;=M69,"End must be after start",IF(AND(J69="Available",L69&gt;Q69),"Booked exceeds capacity","OK"))))))</f>
        <v/>
      </c>
      <c r="V69" s="22">
        <f>IF(U69="","",IF(U69&lt;&gt;"OK",U69,IF(T69="Overlap","Overlap","OK")))</f>
        <v/>
      </c>
      <c r="W69" s="20" t="n"/>
      <c r="X69" s="22">
        <f>IF(OR(D69="",C69&lt;&gt;"Active"),0,IF(AND(D69&gt;=Dashboard!$A$5,D69&lt;=Dashboard!$C$5,OR(Dashboard!$E$5="All Clinics",H69=Dashboard!$E$5),OR(Dashboard!$G$5="All Providers",F69=Dashboard!$G$5),OR(Dashboard!$I$5="All Visit Modes",I69=Dashboard!$I$5)),1,0))</f>
        <v/>
      </c>
    </row>
    <row r="70">
      <c r="A70" s="20" t="n"/>
      <c r="B70" s="21" t="n"/>
      <c r="C70" s="20" t="n"/>
      <c r="D70" s="21" t="n"/>
      <c r="E70" s="22">
        <f>IF(D70="","",CHOOSE(WEEKDAY(D70,1),"Sunday","Monday","Tuesday","Wednesday","Thursday","Friday","Saturday"))</f>
        <v/>
      </c>
      <c r="F70" s="20" t="n"/>
      <c r="G70" s="22">
        <f>IFERROR(INDEX('Provider Directory'!$A$7:$A$106,MATCH(F70,'Provider Directory'!$C$7:$C$106,0)),"")</f>
        <v/>
      </c>
      <c r="H70" s="20" t="n"/>
      <c r="I70" s="20" t="n"/>
      <c r="J70" s="20" t="n"/>
      <c r="K70" s="20" t="n"/>
      <c r="L70" s="20" t="n"/>
      <c r="M70" s="23" t="n"/>
      <c r="N70" s="23" t="n"/>
      <c r="O70" s="20" t="n"/>
      <c r="P70" s="24">
        <f>IF(OR(C70&lt;&gt;"Active",J70&lt;&gt;"Available",N70&lt;=M70),0,MAX(0,((N70-M70)*1440-IF(O70="",0,O70))/60))</f>
        <v/>
      </c>
      <c r="Q70" s="22">
        <f>IF(OR(K70="",K70&lt;=0,P70&lt;=0),0,INT(P70*60/K70))</f>
        <v/>
      </c>
      <c r="R70" s="22">
        <f>IF(Q70="","",MAX(0,Q70-IF(L70="",0,L70)))</f>
        <v/>
      </c>
      <c r="S70" s="34">
        <f>IF(Q70=0,"",IF(L70="",0,L70/Q70))</f>
        <v/>
      </c>
      <c r="T70" s="22">
        <f>IF(OR(A70="",C70&lt;&gt;"Active"),"",IF(SUMPRODUCT(($C$7:$C$506="Active")*($D$7:$D$506=D70)*($F$7:$F$506=F70)*($M$7:$M$506&lt;N70)*($N$7:$N$506&gt;M70)*($A$7:$A$506&lt;&gt;A70))&gt;0,"Overlap",""))</f>
        <v/>
      </c>
      <c r="U70" s="22">
        <f>IF(COUNTA(A70:O70)=0,"",IF(A70="","Missing ID",IF(COUNTIF($A$7:$A$506,A70)&gt;1,"Duplicate ID",IF(G70="","Provider not found",IF(N70&lt;=M70,"End must be after start",IF(AND(J70="Available",L70&gt;Q70),"Booked exceeds capacity","OK"))))))</f>
        <v/>
      </c>
      <c r="V70" s="22">
        <f>IF(U70="","",IF(U70&lt;&gt;"OK",U70,IF(T70="Overlap","Overlap","OK")))</f>
        <v/>
      </c>
      <c r="W70" s="20" t="n"/>
      <c r="X70" s="22">
        <f>IF(OR(D70="",C70&lt;&gt;"Active"),0,IF(AND(D70&gt;=Dashboard!$A$5,D70&lt;=Dashboard!$C$5,OR(Dashboard!$E$5="All Clinics",H70=Dashboard!$E$5),OR(Dashboard!$G$5="All Providers",F70=Dashboard!$G$5),OR(Dashboard!$I$5="All Visit Modes",I70=Dashboard!$I$5)),1,0))</f>
        <v/>
      </c>
    </row>
    <row r="71">
      <c r="A71" s="20" t="n"/>
      <c r="B71" s="21" t="n"/>
      <c r="C71" s="20" t="n"/>
      <c r="D71" s="21" t="n"/>
      <c r="E71" s="22">
        <f>IF(D71="","",CHOOSE(WEEKDAY(D71,1),"Sunday","Monday","Tuesday","Wednesday","Thursday","Friday","Saturday"))</f>
        <v/>
      </c>
      <c r="F71" s="20" t="n"/>
      <c r="G71" s="22">
        <f>IFERROR(INDEX('Provider Directory'!$A$7:$A$106,MATCH(F71,'Provider Directory'!$C$7:$C$106,0)),"")</f>
        <v/>
      </c>
      <c r="H71" s="20" t="n"/>
      <c r="I71" s="20" t="n"/>
      <c r="J71" s="20" t="n"/>
      <c r="K71" s="20" t="n"/>
      <c r="L71" s="20" t="n"/>
      <c r="M71" s="23" t="n"/>
      <c r="N71" s="23" t="n"/>
      <c r="O71" s="20" t="n"/>
      <c r="P71" s="24">
        <f>IF(OR(C71&lt;&gt;"Active",J71&lt;&gt;"Available",N71&lt;=M71),0,MAX(0,((N71-M71)*1440-IF(O71="",0,O71))/60))</f>
        <v/>
      </c>
      <c r="Q71" s="22">
        <f>IF(OR(K71="",K71&lt;=0,P71&lt;=0),0,INT(P71*60/K71))</f>
        <v/>
      </c>
      <c r="R71" s="22">
        <f>IF(Q71="","",MAX(0,Q71-IF(L71="",0,L71)))</f>
        <v/>
      </c>
      <c r="S71" s="34">
        <f>IF(Q71=0,"",IF(L71="",0,L71/Q71))</f>
        <v/>
      </c>
      <c r="T71" s="22">
        <f>IF(OR(A71="",C71&lt;&gt;"Active"),"",IF(SUMPRODUCT(($C$7:$C$506="Active")*($D$7:$D$506=D71)*($F$7:$F$506=F71)*($M$7:$M$506&lt;N71)*($N$7:$N$506&gt;M71)*($A$7:$A$506&lt;&gt;A71))&gt;0,"Overlap",""))</f>
        <v/>
      </c>
      <c r="U71" s="22">
        <f>IF(COUNTA(A71:O71)=0,"",IF(A71="","Missing ID",IF(COUNTIF($A$7:$A$506,A71)&gt;1,"Duplicate ID",IF(G71="","Provider not found",IF(N71&lt;=M71,"End must be after start",IF(AND(J71="Available",L71&gt;Q71),"Booked exceeds capacity","OK"))))))</f>
        <v/>
      </c>
      <c r="V71" s="22">
        <f>IF(U71="","",IF(U71&lt;&gt;"OK",U71,IF(T71="Overlap","Overlap","OK")))</f>
        <v/>
      </c>
      <c r="W71" s="20" t="n"/>
      <c r="X71" s="22">
        <f>IF(OR(D71="",C71&lt;&gt;"Active"),0,IF(AND(D71&gt;=Dashboard!$A$5,D71&lt;=Dashboard!$C$5,OR(Dashboard!$E$5="All Clinics",H71=Dashboard!$E$5),OR(Dashboard!$G$5="All Providers",F71=Dashboard!$G$5),OR(Dashboard!$I$5="All Visit Modes",I71=Dashboard!$I$5)),1,0))</f>
        <v/>
      </c>
    </row>
    <row r="72">
      <c r="A72" s="20" t="n"/>
      <c r="B72" s="21" t="n"/>
      <c r="C72" s="20" t="n"/>
      <c r="D72" s="21" t="n"/>
      <c r="E72" s="22">
        <f>IF(D72="","",CHOOSE(WEEKDAY(D72,1),"Sunday","Monday","Tuesday","Wednesday","Thursday","Friday","Saturday"))</f>
        <v/>
      </c>
      <c r="F72" s="20" t="n"/>
      <c r="G72" s="22">
        <f>IFERROR(INDEX('Provider Directory'!$A$7:$A$106,MATCH(F72,'Provider Directory'!$C$7:$C$106,0)),"")</f>
        <v/>
      </c>
      <c r="H72" s="20" t="n"/>
      <c r="I72" s="20" t="n"/>
      <c r="J72" s="20" t="n"/>
      <c r="K72" s="20" t="n"/>
      <c r="L72" s="20" t="n"/>
      <c r="M72" s="23" t="n"/>
      <c r="N72" s="23" t="n"/>
      <c r="O72" s="20" t="n"/>
      <c r="P72" s="24">
        <f>IF(OR(C72&lt;&gt;"Active",J72&lt;&gt;"Available",N72&lt;=M72),0,MAX(0,((N72-M72)*1440-IF(O72="",0,O72))/60))</f>
        <v/>
      </c>
      <c r="Q72" s="22">
        <f>IF(OR(K72="",K72&lt;=0,P72&lt;=0),0,INT(P72*60/K72))</f>
        <v/>
      </c>
      <c r="R72" s="22">
        <f>IF(Q72="","",MAX(0,Q72-IF(L72="",0,L72)))</f>
        <v/>
      </c>
      <c r="S72" s="34">
        <f>IF(Q72=0,"",IF(L72="",0,L72/Q72))</f>
        <v/>
      </c>
      <c r="T72" s="22">
        <f>IF(OR(A72="",C72&lt;&gt;"Active"),"",IF(SUMPRODUCT(($C$7:$C$506="Active")*($D$7:$D$506=D72)*($F$7:$F$506=F72)*($M$7:$M$506&lt;N72)*($N$7:$N$506&gt;M72)*($A$7:$A$506&lt;&gt;A72))&gt;0,"Overlap",""))</f>
        <v/>
      </c>
      <c r="U72" s="22">
        <f>IF(COUNTA(A72:O72)=0,"",IF(A72="","Missing ID",IF(COUNTIF($A$7:$A$506,A72)&gt;1,"Duplicate ID",IF(G72="","Provider not found",IF(N72&lt;=M72,"End must be after start",IF(AND(J72="Available",L72&gt;Q72),"Booked exceeds capacity","OK"))))))</f>
        <v/>
      </c>
      <c r="V72" s="22">
        <f>IF(U72="","",IF(U72&lt;&gt;"OK",U72,IF(T72="Overlap","Overlap","OK")))</f>
        <v/>
      </c>
      <c r="W72" s="20" t="n"/>
      <c r="X72" s="22">
        <f>IF(OR(D72="",C72&lt;&gt;"Active"),0,IF(AND(D72&gt;=Dashboard!$A$5,D72&lt;=Dashboard!$C$5,OR(Dashboard!$E$5="All Clinics",H72=Dashboard!$E$5),OR(Dashboard!$G$5="All Providers",F72=Dashboard!$G$5),OR(Dashboard!$I$5="All Visit Modes",I72=Dashboard!$I$5)),1,0))</f>
        <v/>
      </c>
    </row>
    <row r="73">
      <c r="A73" s="20" t="n"/>
      <c r="B73" s="21" t="n"/>
      <c r="C73" s="20" t="n"/>
      <c r="D73" s="21" t="n"/>
      <c r="E73" s="22">
        <f>IF(D73="","",CHOOSE(WEEKDAY(D73,1),"Sunday","Monday","Tuesday","Wednesday","Thursday","Friday","Saturday"))</f>
        <v/>
      </c>
      <c r="F73" s="20" t="n"/>
      <c r="G73" s="22">
        <f>IFERROR(INDEX('Provider Directory'!$A$7:$A$106,MATCH(F73,'Provider Directory'!$C$7:$C$106,0)),"")</f>
        <v/>
      </c>
      <c r="H73" s="20" t="n"/>
      <c r="I73" s="20" t="n"/>
      <c r="J73" s="20" t="n"/>
      <c r="K73" s="20" t="n"/>
      <c r="L73" s="20" t="n"/>
      <c r="M73" s="23" t="n"/>
      <c r="N73" s="23" t="n"/>
      <c r="O73" s="20" t="n"/>
      <c r="P73" s="24">
        <f>IF(OR(C73&lt;&gt;"Active",J73&lt;&gt;"Available",N73&lt;=M73),0,MAX(0,((N73-M73)*1440-IF(O73="",0,O73))/60))</f>
        <v/>
      </c>
      <c r="Q73" s="22">
        <f>IF(OR(K73="",K73&lt;=0,P73&lt;=0),0,INT(P73*60/K73))</f>
        <v/>
      </c>
      <c r="R73" s="22">
        <f>IF(Q73="","",MAX(0,Q73-IF(L73="",0,L73)))</f>
        <v/>
      </c>
      <c r="S73" s="34">
        <f>IF(Q73=0,"",IF(L73="",0,L73/Q73))</f>
        <v/>
      </c>
      <c r="T73" s="22">
        <f>IF(OR(A73="",C73&lt;&gt;"Active"),"",IF(SUMPRODUCT(($C$7:$C$506="Active")*($D$7:$D$506=D73)*($F$7:$F$506=F73)*($M$7:$M$506&lt;N73)*($N$7:$N$506&gt;M73)*($A$7:$A$506&lt;&gt;A73))&gt;0,"Overlap",""))</f>
        <v/>
      </c>
      <c r="U73" s="22">
        <f>IF(COUNTA(A73:O73)=0,"",IF(A73="","Missing ID",IF(COUNTIF($A$7:$A$506,A73)&gt;1,"Duplicate ID",IF(G73="","Provider not found",IF(N73&lt;=M73,"End must be after start",IF(AND(J73="Available",L73&gt;Q73),"Booked exceeds capacity","OK"))))))</f>
        <v/>
      </c>
      <c r="V73" s="22">
        <f>IF(U73="","",IF(U73&lt;&gt;"OK",U73,IF(T73="Overlap","Overlap","OK")))</f>
        <v/>
      </c>
      <c r="W73" s="20" t="n"/>
      <c r="X73" s="22">
        <f>IF(OR(D73="",C73&lt;&gt;"Active"),0,IF(AND(D73&gt;=Dashboard!$A$5,D73&lt;=Dashboard!$C$5,OR(Dashboard!$E$5="All Clinics",H73=Dashboard!$E$5),OR(Dashboard!$G$5="All Providers",F73=Dashboard!$G$5),OR(Dashboard!$I$5="All Visit Modes",I73=Dashboard!$I$5)),1,0))</f>
        <v/>
      </c>
    </row>
    <row r="74">
      <c r="A74" s="20" t="n"/>
      <c r="B74" s="21" t="n"/>
      <c r="C74" s="20" t="n"/>
      <c r="D74" s="21" t="n"/>
      <c r="E74" s="22">
        <f>IF(D74="","",CHOOSE(WEEKDAY(D74,1),"Sunday","Monday","Tuesday","Wednesday","Thursday","Friday","Saturday"))</f>
        <v/>
      </c>
      <c r="F74" s="20" t="n"/>
      <c r="G74" s="22">
        <f>IFERROR(INDEX('Provider Directory'!$A$7:$A$106,MATCH(F74,'Provider Directory'!$C$7:$C$106,0)),"")</f>
        <v/>
      </c>
      <c r="H74" s="20" t="n"/>
      <c r="I74" s="20" t="n"/>
      <c r="J74" s="20" t="n"/>
      <c r="K74" s="20" t="n"/>
      <c r="L74" s="20" t="n"/>
      <c r="M74" s="23" t="n"/>
      <c r="N74" s="23" t="n"/>
      <c r="O74" s="20" t="n"/>
      <c r="P74" s="24">
        <f>IF(OR(C74&lt;&gt;"Active",J74&lt;&gt;"Available",N74&lt;=M74),0,MAX(0,((N74-M74)*1440-IF(O74="",0,O74))/60))</f>
        <v/>
      </c>
      <c r="Q74" s="22">
        <f>IF(OR(K74="",K74&lt;=0,P74&lt;=0),0,INT(P74*60/K74))</f>
        <v/>
      </c>
      <c r="R74" s="22">
        <f>IF(Q74="","",MAX(0,Q74-IF(L74="",0,L74)))</f>
        <v/>
      </c>
      <c r="S74" s="34">
        <f>IF(Q74=0,"",IF(L74="",0,L74/Q74))</f>
        <v/>
      </c>
      <c r="T74" s="22">
        <f>IF(OR(A74="",C74&lt;&gt;"Active"),"",IF(SUMPRODUCT(($C$7:$C$506="Active")*($D$7:$D$506=D74)*($F$7:$F$506=F74)*($M$7:$M$506&lt;N74)*($N$7:$N$506&gt;M74)*($A$7:$A$506&lt;&gt;A74))&gt;0,"Overlap",""))</f>
        <v/>
      </c>
      <c r="U74" s="22">
        <f>IF(COUNTA(A74:O74)=0,"",IF(A74="","Missing ID",IF(COUNTIF($A$7:$A$506,A74)&gt;1,"Duplicate ID",IF(G74="","Provider not found",IF(N74&lt;=M74,"End must be after start",IF(AND(J74="Available",L74&gt;Q74),"Booked exceeds capacity","OK"))))))</f>
        <v/>
      </c>
      <c r="V74" s="22">
        <f>IF(U74="","",IF(U74&lt;&gt;"OK",U74,IF(T74="Overlap","Overlap","OK")))</f>
        <v/>
      </c>
      <c r="W74" s="20" t="n"/>
      <c r="X74" s="22">
        <f>IF(OR(D74="",C74&lt;&gt;"Active"),0,IF(AND(D74&gt;=Dashboard!$A$5,D74&lt;=Dashboard!$C$5,OR(Dashboard!$E$5="All Clinics",H74=Dashboard!$E$5),OR(Dashboard!$G$5="All Providers",F74=Dashboard!$G$5),OR(Dashboard!$I$5="All Visit Modes",I74=Dashboard!$I$5)),1,0))</f>
        <v/>
      </c>
    </row>
    <row r="75">
      <c r="A75" s="20" t="n"/>
      <c r="B75" s="21" t="n"/>
      <c r="C75" s="20" t="n"/>
      <c r="D75" s="21" t="n"/>
      <c r="E75" s="22">
        <f>IF(D75="","",CHOOSE(WEEKDAY(D75,1),"Sunday","Monday","Tuesday","Wednesday","Thursday","Friday","Saturday"))</f>
        <v/>
      </c>
      <c r="F75" s="20" t="n"/>
      <c r="G75" s="22">
        <f>IFERROR(INDEX('Provider Directory'!$A$7:$A$106,MATCH(F75,'Provider Directory'!$C$7:$C$106,0)),"")</f>
        <v/>
      </c>
      <c r="H75" s="20" t="n"/>
      <c r="I75" s="20" t="n"/>
      <c r="J75" s="20" t="n"/>
      <c r="K75" s="20" t="n"/>
      <c r="L75" s="20" t="n"/>
      <c r="M75" s="23" t="n"/>
      <c r="N75" s="23" t="n"/>
      <c r="O75" s="20" t="n"/>
      <c r="P75" s="24">
        <f>IF(OR(C75&lt;&gt;"Active",J75&lt;&gt;"Available",N75&lt;=M75),0,MAX(0,((N75-M75)*1440-IF(O75="",0,O75))/60))</f>
        <v/>
      </c>
      <c r="Q75" s="22">
        <f>IF(OR(K75="",K75&lt;=0,P75&lt;=0),0,INT(P75*60/K75))</f>
        <v/>
      </c>
      <c r="R75" s="22">
        <f>IF(Q75="","",MAX(0,Q75-IF(L75="",0,L75)))</f>
        <v/>
      </c>
      <c r="S75" s="34">
        <f>IF(Q75=0,"",IF(L75="",0,L75/Q75))</f>
        <v/>
      </c>
      <c r="T75" s="22">
        <f>IF(OR(A75="",C75&lt;&gt;"Active"),"",IF(SUMPRODUCT(($C$7:$C$506="Active")*($D$7:$D$506=D75)*($F$7:$F$506=F75)*($M$7:$M$506&lt;N75)*($N$7:$N$506&gt;M75)*($A$7:$A$506&lt;&gt;A75))&gt;0,"Overlap",""))</f>
        <v/>
      </c>
      <c r="U75" s="22">
        <f>IF(COUNTA(A75:O75)=0,"",IF(A75="","Missing ID",IF(COUNTIF($A$7:$A$506,A75)&gt;1,"Duplicate ID",IF(G75="","Provider not found",IF(N75&lt;=M75,"End must be after start",IF(AND(J75="Available",L75&gt;Q75),"Booked exceeds capacity","OK"))))))</f>
        <v/>
      </c>
      <c r="V75" s="22">
        <f>IF(U75="","",IF(U75&lt;&gt;"OK",U75,IF(T75="Overlap","Overlap","OK")))</f>
        <v/>
      </c>
      <c r="W75" s="20" t="n"/>
      <c r="X75" s="22">
        <f>IF(OR(D75="",C75&lt;&gt;"Active"),0,IF(AND(D75&gt;=Dashboard!$A$5,D75&lt;=Dashboard!$C$5,OR(Dashboard!$E$5="All Clinics",H75=Dashboard!$E$5),OR(Dashboard!$G$5="All Providers",F75=Dashboard!$G$5),OR(Dashboard!$I$5="All Visit Modes",I75=Dashboard!$I$5)),1,0))</f>
        <v/>
      </c>
    </row>
    <row r="76">
      <c r="A76" s="20" t="n"/>
      <c r="B76" s="21" t="n"/>
      <c r="C76" s="20" t="n"/>
      <c r="D76" s="21" t="n"/>
      <c r="E76" s="22">
        <f>IF(D76="","",CHOOSE(WEEKDAY(D76,1),"Sunday","Monday","Tuesday","Wednesday","Thursday","Friday","Saturday"))</f>
        <v/>
      </c>
      <c r="F76" s="20" t="n"/>
      <c r="G76" s="22">
        <f>IFERROR(INDEX('Provider Directory'!$A$7:$A$106,MATCH(F76,'Provider Directory'!$C$7:$C$106,0)),"")</f>
        <v/>
      </c>
      <c r="H76" s="20" t="n"/>
      <c r="I76" s="20" t="n"/>
      <c r="J76" s="20" t="n"/>
      <c r="K76" s="20" t="n"/>
      <c r="L76" s="20" t="n"/>
      <c r="M76" s="23" t="n"/>
      <c r="N76" s="23" t="n"/>
      <c r="O76" s="20" t="n"/>
      <c r="P76" s="24">
        <f>IF(OR(C76&lt;&gt;"Active",J76&lt;&gt;"Available",N76&lt;=M76),0,MAX(0,((N76-M76)*1440-IF(O76="",0,O76))/60))</f>
        <v/>
      </c>
      <c r="Q76" s="22">
        <f>IF(OR(K76="",K76&lt;=0,P76&lt;=0),0,INT(P76*60/K76))</f>
        <v/>
      </c>
      <c r="R76" s="22">
        <f>IF(Q76="","",MAX(0,Q76-IF(L76="",0,L76)))</f>
        <v/>
      </c>
      <c r="S76" s="34">
        <f>IF(Q76=0,"",IF(L76="",0,L76/Q76))</f>
        <v/>
      </c>
      <c r="T76" s="22">
        <f>IF(OR(A76="",C76&lt;&gt;"Active"),"",IF(SUMPRODUCT(($C$7:$C$506="Active")*($D$7:$D$506=D76)*($F$7:$F$506=F76)*($M$7:$M$506&lt;N76)*($N$7:$N$506&gt;M76)*($A$7:$A$506&lt;&gt;A76))&gt;0,"Overlap",""))</f>
        <v/>
      </c>
      <c r="U76" s="22">
        <f>IF(COUNTA(A76:O76)=0,"",IF(A76="","Missing ID",IF(COUNTIF($A$7:$A$506,A76)&gt;1,"Duplicate ID",IF(G76="","Provider not found",IF(N76&lt;=M76,"End must be after start",IF(AND(J76="Available",L76&gt;Q76),"Booked exceeds capacity","OK"))))))</f>
        <v/>
      </c>
      <c r="V76" s="22">
        <f>IF(U76="","",IF(U76&lt;&gt;"OK",U76,IF(T76="Overlap","Overlap","OK")))</f>
        <v/>
      </c>
      <c r="W76" s="20" t="n"/>
      <c r="X76" s="22">
        <f>IF(OR(D76="",C76&lt;&gt;"Active"),0,IF(AND(D76&gt;=Dashboard!$A$5,D76&lt;=Dashboard!$C$5,OR(Dashboard!$E$5="All Clinics",H76=Dashboard!$E$5),OR(Dashboard!$G$5="All Providers",F76=Dashboard!$G$5),OR(Dashboard!$I$5="All Visit Modes",I76=Dashboard!$I$5)),1,0))</f>
        <v/>
      </c>
    </row>
    <row r="77">
      <c r="A77" s="20" t="n"/>
      <c r="B77" s="21" t="n"/>
      <c r="C77" s="20" t="n"/>
      <c r="D77" s="21" t="n"/>
      <c r="E77" s="22">
        <f>IF(D77="","",CHOOSE(WEEKDAY(D77,1),"Sunday","Monday","Tuesday","Wednesday","Thursday","Friday","Saturday"))</f>
        <v/>
      </c>
      <c r="F77" s="20" t="n"/>
      <c r="G77" s="22">
        <f>IFERROR(INDEX('Provider Directory'!$A$7:$A$106,MATCH(F77,'Provider Directory'!$C$7:$C$106,0)),"")</f>
        <v/>
      </c>
      <c r="H77" s="20" t="n"/>
      <c r="I77" s="20" t="n"/>
      <c r="J77" s="20" t="n"/>
      <c r="K77" s="20" t="n"/>
      <c r="L77" s="20" t="n"/>
      <c r="M77" s="23" t="n"/>
      <c r="N77" s="23" t="n"/>
      <c r="O77" s="20" t="n"/>
      <c r="P77" s="24">
        <f>IF(OR(C77&lt;&gt;"Active",J77&lt;&gt;"Available",N77&lt;=M77),0,MAX(0,((N77-M77)*1440-IF(O77="",0,O77))/60))</f>
        <v/>
      </c>
      <c r="Q77" s="22">
        <f>IF(OR(K77="",K77&lt;=0,P77&lt;=0),0,INT(P77*60/K77))</f>
        <v/>
      </c>
      <c r="R77" s="22">
        <f>IF(Q77="","",MAX(0,Q77-IF(L77="",0,L77)))</f>
        <v/>
      </c>
      <c r="S77" s="34">
        <f>IF(Q77=0,"",IF(L77="",0,L77/Q77))</f>
        <v/>
      </c>
      <c r="T77" s="22">
        <f>IF(OR(A77="",C77&lt;&gt;"Active"),"",IF(SUMPRODUCT(($C$7:$C$506="Active")*($D$7:$D$506=D77)*($F$7:$F$506=F77)*($M$7:$M$506&lt;N77)*($N$7:$N$506&gt;M77)*($A$7:$A$506&lt;&gt;A77))&gt;0,"Overlap",""))</f>
        <v/>
      </c>
      <c r="U77" s="22">
        <f>IF(COUNTA(A77:O77)=0,"",IF(A77="","Missing ID",IF(COUNTIF($A$7:$A$506,A77)&gt;1,"Duplicate ID",IF(G77="","Provider not found",IF(N77&lt;=M77,"End must be after start",IF(AND(J77="Available",L77&gt;Q77),"Booked exceeds capacity","OK"))))))</f>
        <v/>
      </c>
      <c r="V77" s="22">
        <f>IF(U77="","",IF(U77&lt;&gt;"OK",U77,IF(T77="Overlap","Overlap","OK")))</f>
        <v/>
      </c>
      <c r="W77" s="20" t="n"/>
      <c r="X77" s="22">
        <f>IF(OR(D77="",C77&lt;&gt;"Active"),0,IF(AND(D77&gt;=Dashboard!$A$5,D77&lt;=Dashboard!$C$5,OR(Dashboard!$E$5="All Clinics",H77=Dashboard!$E$5),OR(Dashboard!$G$5="All Providers",F77=Dashboard!$G$5),OR(Dashboard!$I$5="All Visit Modes",I77=Dashboard!$I$5)),1,0))</f>
        <v/>
      </c>
    </row>
    <row r="78">
      <c r="A78" s="20" t="n"/>
      <c r="B78" s="21" t="n"/>
      <c r="C78" s="20" t="n"/>
      <c r="D78" s="21" t="n"/>
      <c r="E78" s="22">
        <f>IF(D78="","",CHOOSE(WEEKDAY(D78,1),"Sunday","Monday","Tuesday","Wednesday","Thursday","Friday","Saturday"))</f>
        <v/>
      </c>
      <c r="F78" s="20" t="n"/>
      <c r="G78" s="22">
        <f>IFERROR(INDEX('Provider Directory'!$A$7:$A$106,MATCH(F78,'Provider Directory'!$C$7:$C$106,0)),"")</f>
        <v/>
      </c>
      <c r="H78" s="20" t="n"/>
      <c r="I78" s="20" t="n"/>
      <c r="J78" s="20" t="n"/>
      <c r="K78" s="20" t="n"/>
      <c r="L78" s="20" t="n"/>
      <c r="M78" s="23" t="n"/>
      <c r="N78" s="23" t="n"/>
      <c r="O78" s="20" t="n"/>
      <c r="P78" s="24">
        <f>IF(OR(C78&lt;&gt;"Active",J78&lt;&gt;"Available",N78&lt;=M78),0,MAX(0,((N78-M78)*1440-IF(O78="",0,O78))/60))</f>
        <v/>
      </c>
      <c r="Q78" s="22">
        <f>IF(OR(K78="",K78&lt;=0,P78&lt;=0),0,INT(P78*60/K78))</f>
        <v/>
      </c>
      <c r="R78" s="22">
        <f>IF(Q78="","",MAX(0,Q78-IF(L78="",0,L78)))</f>
        <v/>
      </c>
      <c r="S78" s="34">
        <f>IF(Q78=0,"",IF(L78="",0,L78/Q78))</f>
        <v/>
      </c>
      <c r="T78" s="22">
        <f>IF(OR(A78="",C78&lt;&gt;"Active"),"",IF(SUMPRODUCT(($C$7:$C$506="Active")*($D$7:$D$506=D78)*($F$7:$F$506=F78)*($M$7:$M$506&lt;N78)*($N$7:$N$506&gt;M78)*($A$7:$A$506&lt;&gt;A78))&gt;0,"Overlap",""))</f>
        <v/>
      </c>
      <c r="U78" s="22">
        <f>IF(COUNTA(A78:O78)=0,"",IF(A78="","Missing ID",IF(COUNTIF($A$7:$A$506,A78)&gt;1,"Duplicate ID",IF(G78="","Provider not found",IF(N78&lt;=M78,"End must be after start",IF(AND(J78="Available",L78&gt;Q78),"Booked exceeds capacity","OK"))))))</f>
        <v/>
      </c>
      <c r="V78" s="22">
        <f>IF(U78="","",IF(U78&lt;&gt;"OK",U78,IF(T78="Overlap","Overlap","OK")))</f>
        <v/>
      </c>
      <c r="W78" s="20" t="n"/>
      <c r="X78" s="22">
        <f>IF(OR(D78="",C78&lt;&gt;"Active"),0,IF(AND(D78&gt;=Dashboard!$A$5,D78&lt;=Dashboard!$C$5,OR(Dashboard!$E$5="All Clinics",H78=Dashboard!$E$5),OR(Dashboard!$G$5="All Providers",F78=Dashboard!$G$5),OR(Dashboard!$I$5="All Visit Modes",I78=Dashboard!$I$5)),1,0))</f>
        <v/>
      </c>
    </row>
    <row r="79">
      <c r="A79" s="20" t="n"/>
      <c r="B79" s="21" t="n"/>
      <c r="C79" s="20" t="n"/>
      <c r="D79" s="21" t="n"/>
      <c r="E79" s="22">
        <f>IF(D79="","",CHOOSE(WEEKDAY(D79,1),"Sunday","Monday","Tuesday","Wednesday","Thursday","Friday","Saturday"))</f>
        <v/>
      </c>
      <c r="F79" s="20" t="n"/>
      <c r="G79" s="22">
        <f>IFERROR(INDEX('Provider Directory'!$A$7:$A$106,MATCH(F79,'Provider Directory'!$C$7:$C$106,0)),"")</f>
        <v/>
      </c>
      <c r="H79" s="20" t="n"/>
      <c r="I79" s="20" t="n"/>
      <c r="J79" s="20" t="n"/>
      <c r="K79" s="20" t="n"/>
      <c r="L79" s="20" t="n"/>
      <c r="M79" s="23" t="n"/>
      <c r="N79" s="23" t="n"/>
      <c r="O79" s="20" t="n"/>
      <c r="P79" s="24">
        <f>IF(OR(C79&lt;&gt;"Active",J79&lt;&gt;"Available",N79&lt;=M79),0,MAX(0,((N79-M79)*1440-IF(O79="",0,O79))/60))</f>
        <v/>
      </c>
      <c r="Q79" s="22">
        <f>IF(OR(K79="",K79&lt;=0,P79&lt;=0),0,INT(P79*60/K79))</f>
        <v/>
      </c>
      <c r="R79" s="22">
        <f>IF(Q79="","",MAX(0,Q79-IF(L79="",0,L79)))</f>
        <v/>
      </c>
      <c r="S79" s="34">
        <f>IF(Q79=0,"",IF(L79="",0,L79/Q79))</f>
        <v/>
      </c>
      <c r="T79" s="22">
        <f>IF(OR(A79="",C79&lt;&gt;"Active"),"",IF(SUMPRODUCT(($C$7:$C$506="Active")*($D$7:$D$506=D79)*($F$7:$F$506=F79)*($M$7:$M$506&lt;N79)*($N$7:$N$506&gt;M79)*($A$7:$A$506&lt;&gt;A79))&gt;0,"Overlap",""))</f>
        <v/>
      </c>
      <c r="U79" s="22">
        <f>IF(COUNTA(A79:O79)=0,"",IF(A79="","Missing ID",IF(COUNTIF($A$7:$A$506,A79)&gt;1,"Duplicate ID",IF(G79="","Provider not found",IF(N79&lt;=M79,"End must be after start",IF(AND(J79="Available",L79&gt;Q79),"Booked exceeds capacity","OK"))))))</f>
        <v/>
      </c>
      <c r="V79" s="22">
        <f>IF(U79="","",IF(U79&lt;&gt;"OK",U79,IF(T79="Overlap","Overlap","OK")))</f>
        <v/>
      </c>
      <c r="W79" s="20" t="n"/>
      <c r="X79" s="22">
        <f>IF(OR(D79="",C79&lt;&gt;"Active"),0,IF(AND(D79&gt;=Dashboard!$A$5,D79&lt;=Dashboard!$C$5,OR(Dashboard!$E$5="All Clinics",H79=Dashboard!$E$5),OR(Dashboard!$G$5="All Providers",F79=Dashboard!$G$5),OR(Dashboard!$I$5="All Visit Modes",I79=Dashboard!$I$5)),1,0))</f>
        <v/>
      </c>
    </row>
    <row r="80">
      <c r="A80" s="20" t="n"/>
      <c r="B80" s="21" t="n"/>
      <c r="C80" s="20" t="n"/>
      <c r="D80" s="21" t="n"/>
      <c r="E80" s="22">
        <f>IF(D80="","",CHOOSE(WEEKDAY(D80,1),"Sunday","Monday","Tuesday","Wednesday","Thursday","Friday","Saturday"))</f>
        <v/>
      </c>
      <c r="F80" s="20" t="n"/>
      <c r="G80" s="22">
        <f>IFERROR(INDEX('Provider Directory'!$A$7:$A$106,MATCH(F80,'Provider Directory'!$C$7:$C$106,0)),"")</f>
        <v/>
      </c>
      <c r="H80" s="20" t="n"/>
      <c r="I80" s="20" t="n"/>
      <c r="J80" s="20" t="n"/>
      <c r="K80" s="20" t="n"/>
      <c r="L80" s="20" t="n"/>
      <c r="M80" s="23" t="n"/>
      <c r="N80" s="23" t="n"/>
      <c r="O80" s="20" t="n"/>
      <c r="P80" s="24">
        <f>IF(OR(C80&lt;&gt;"Active",J80&lt;&gt;"Available",N80&lt;=M80),0,MAX(0,((N80-M80)*1440-IF(O80="",0,O80))/60))</f>
        <v/>
      </c>
      <c r="Q80" s="22">
        <f>IF(OR(K80="",K80&lt;=0,P80&lt;=0),0,INT(P80*60/K80))</f>
        <v/>
      </c>
      <c r="R80" s="22">
        <f>IF(Q80="","",MAX(0,Q80-IF(L80="",0,L80)))</f>
        <v/>
      </c>
      <c r="S80" s="34">
        <f>IF(Q80=0,"",IF(L80="",0,L80/Q80))</f>
        <v/>
      </c>
      <c r="T80" s="22">
        <f>IF(OR(A80="",C80&lt;&gt;"Active"),"",IF(SUMPRODUCT(($C$7:$C$506="Active")*($D$7:$D$506=D80)*($F$7:$F$506=F80)*($M$7:$M$506&lt;N80)*($N$7:$N$506&gt;M80)*($A$7:$A$506&lt;&gt;A80))&gt;0,"Overlap",""))</f>
        <v/>
      </c>
      <c r="U80" s="22">
        <f>IF(COUNTA(A80:O80)=0,"",IF(A80="","Missing ID",IF(COUNTIF($A$7:$A$506,A80)&gt;1,"Duplicate ID",IF(G80="","Provider not found",IF(N80&lt;=M80,"End must be after start",IF(AND(J80="Available",L80&gt;Q80),"Booked exceeds capacity","OK"))))))</f>
        <v/>
      </c>
      <c r="V80" s="22">
        <f>IF(U80="","",IF(U80&lt;&gt;"OK",U80,IF(T80="Overlap","Overlap","OK")))</f>
        <v/>
      </c>
      <c r="W80" s="20" t="n"/>
      <c r="X80" s="22">
        <f>IF(OR(D80="",C80&lt;&gt;"Active"),0,IF(AND(D80&gt;=Dashboard!$A$5,D80&lt;=Dashboard!$C$5,OR(Dashboard!$E$5="All Clinics",H80=Dashboard!$E$5),OR(Dashboard!$G$5="All Providers",F80=Dashboard!$G$5),OR(Dashboard!$I$5="All Visit Modes",I80=Dashboard!$I$5)),1,0))</f>
        <v/>
      </c>
    </row>
    <row r="81">
      <c r="A81" s="20" t="n"/>
      <c r="B81" s="21" t="n"/>
      <c r="C81" s="20" t="n"/>
      <c r="D81" s="21" t="n"/>
      <c r="E81" s="22">
        <f>IF(D81="","",CHOOSE(WEEKDAY(D81,1),"Sunday","Monday","Tuesday","Wednesday","Thursday","Friday","Saturday"))</f>
        <v/>
      </c>
      <c r="F81" s="20" t="n"/>
      <c r="G81" s="22">
        <f>IFERROR(INDEX('Provider Directory'!$A$7:$A$106,MATCH(F81,'Provider Directory'!$C$7:$C$106,0)),"")</f>
        <v/>
      </c>
      <c r="H81" s="20" t="n"/>
      <c r="I81" s="20" t="n"/>
      <c r="J81" s="20" t="n"/>
      <c r="K81" s="20" t="n"/>
      <c r="L81" s="20" t="n"/>
      <c r="M81" s="23" t="n"/>
      <c r="N81" s="23" t="n"/>
      <c r="O81" s="20" t="n"/>
      <c r="P81" s="24">
        <f>IF(OR(C81&lt;&gt;"Active",J81&lt;&gt;"Available",N81&lt;=M81),0,MAX(0,((N81-M81)*1440-IF(O81="",0,O81))/60))</f>
        <v/>
      </c>
      <c r="Q81" s="22">
        <f>IF(OR(K81="",K81&lt;=0,P81&lt;=0),0,INT(P81*60/K81))</f>
        <v/>
      </c>
      <c r="R81" s="22">
        <f>IF(Q81="","",MAX(0,Q81-IF(L81="",0,L81)))</f>
        <v/>
      </c>
      <c r="S81" s="34">
        <f>IF(Q81=0,"",IF(L81="",0,L81/Q81))</f>
        <v/>
      </c>
      <c r="T81" s="22">
        <f>IF(OR(A81="",C81&lt;&gt;"Active"),"",IF(SUMPRODUCT(($C$7:$C$506="Active")*($D$7:$D$506=D81)*($F$7:$F$506=F81)*($M$7:$M$506&lt;N81)*($N$7:$N$506&gt;M81)*($A$7:$A$506&lt;&gt;A81))&gt;0,"Overlap",""))</f>
        <v/>
      </c>
      <c r="U81" s="22">
        <f>IF(COUNTA(A81:O81)=0,"",IF(A81="","Missing ID",IF(COUNTIF($A$7:$A$506,A81)&gt;1,"Duplicate ID",IF(G81="","Provider not found",IF(N81&lt;=M81,"End must be after start",IF(AND(J81="Available",L81&gt;Q81),"Booked exceeds capacity","OK"))))))</f>
        <v/>
      </c>
      <c r="V81" s="22">
        <f>IF(U81="","",IF(U81&lt;&gt;"OK",U81,IF(T81="Overlap","Overlap","OK")))</f>
        <v/>
      </c>
      <c r="W81" s="20" t="n"/>
      <c r="X81" s="22">
        <f>IF(OR(D81="",C81&lt;&gt;"Active"),0,IF(AND(D81&gt;=Dashboard!$A$5,D81&lt;=Dashboard!$C$5,OR(Dashboard!$E$5="All Clinics",H81=Dashboard!$E$5),OR(Dashboard!$G$5="All Providers",F81=Dashboard!$G$5),OR(Dashboard!$I$5="All Visit Modes",I81=Dashboard!$I$5)),1,0))</f>
        <v/>
      </c>
    </row>
    <row r="82">
      <c r="A82" s="20" t="n"/>
      <c r="B82" s="21" t="n"/>
      <c r="C82" s="20" t="n"/>
      <c r="D82" s="21" t="n"/>
      <c r="E82" s="22">
        <f>IF(D82="","",CHOOSE(WEEKDAY(D82,1),"Sunday","Monday","Tuesday","Wednesday","Thursday","Friday","Saturday"))</f>
        <v/>
      </c>
      <c r="F82" s="20" t="n"/>
      <c r="G82" s="22">
        <f>IFERROR(INDEX('Provider Directory'!$A$7:$A$106,MATCH(F82,'Provider Directory'!$C$7:$C$106,0)),"")</f>
        <v/>
      </c>
      <c r="H82" s="20" t="n"/>
      <c r="I82" s="20" t="n"/>
      <c r="J82" s="20" t="n"/>
      <c r="K82" s="20" t="n"/>
      <c r="L82" s="20" t="n"/>
      <c r="M82" s="23" t="n"/>
      <c r="N82" s="23" t="n"/>
      <c r="O82" s="20" t="n"/>
      <c r="P82" s="24">
        <f>IF(OR(C82&lt;&gt;"Active",J82&lt;&gt;"Available",N82&lt;=M82),0,MAX(0,((N82-M82)*1440-IF(O82="",0,O82))/60))</f>
        <v/>
      </c>
      <c r="Q82" s="22">
        <f>IF(OR(K82="",K82&lt;=0,P82&lt;=0),0,INT(P82*60/K82))</f>
        <v/>
      </c>
      <c r="R82" s="22">
        <f>IF(Q82="","",MAX(0,Q82-IF(L82="",0,L82)))</f>
        <v/>
      </c>
      <c r="S82" s="34">
        <f>IF(Q82=0,"",IF(L82="",0,L82/Q82))</f>
        <v/>
      </c>
      <c r="T82" s="22">
        <f>IF(OR(A82="",C82&lt;&gt;"Active"),"",IF(SUMPRODUCT(($C$7:$C$506="Active")*($D$7:$D$506=D82)*($F$7:$F$506=F82)*($M$7:$M$506&lt;N82)*($N$7:$N$506&gt;M82)*($A$7:$A$506&lt;&gt;A82))&gt;0,"Overlap",""))</f>
        <v/>
      </c>
      <c r="U82" s="22">
        <f>IF(COUNTA(A82:O82)=0,"",IF(A82="","Missing ID",IF(COUNTIF($A$7:$A$506,A82)&gt;1,"Duplicate ID",IF(G82="","Provider not found",IF(N82&lt;=M82,"End must be after start",IF(AND(J82="Available",L82&gt;Q82),"Booked exceeds capacity","OK"))))))</f>
        <v/>
      </c>
      <c r="V82" s="22">
        <f>IF(U82="","",IF(U82&lt;&gt;"OK",U82,IF(T82="Overlap","Overlap","OK")))</f>
        <v/>
      </c>
      <c r="W82" s="20" t="n"/>
      <c r="X82" s="22">
        <f>IF(OR(D82="",C82&lt;&gt;"Active"),0,IF(AND(D82&gt;=Dashboard!$A$5,D82&lt;=Dashboard!$C$5,OR(Dashboard!$E$5="All Clinics",H82=Dashboard!$E$5),OR(Dashboard!$G$5="All Providers",F82=Dashboard!$G$5),OR(Dashboard!$I$5="All Visit Modes",I82=Dashboard!$I$5)),1,0))</f>
        <v/>
      </c>
    </row>
    <row r="83">
      <c r="A83" s="20" t="n"/>
      <c r="B83" s="21" t="n"/>
      <c r="C83" s="20" t="n"/>
      <c r="D83" s="21" t="n"/>
      <c r="E83" s="22">
        <f>IF(D83="","",CHOOSE(WEEKDAY(D83,1),"Sunday","Monday","Tuesday","Wednesday","Thursday","Friday","Saturday"))</f>
        <v/>
      </c>
      <c r="F83" s="20" t="n"/>
      <c r="G83" s="22">
        <f>IFERROR(INDEX('Provider Directory'!$A$7:$A$106,MATCH(F83,'Provider Directory'!$C$7:$C$106,0)),"")</f>
        <v/>
      </c>
      <c r="H83" s="20" t="n"/>
      <c r="I83" s="20" t="n"/>
      <c r="J83" s="20" t="n"/>
      <c r="K83" s="20" t="n"/>
      <c r="L83" s="20" t="n"/>
      <c r="M83" s="23" t="n"/>
      <c r="N83" s="23" t="n"/>
      <c r="O83" s="20" t="n"/>
      <c r="P83" s="24">
        <f>IF(OR(C83&lt;&gt;"Active",J83&lt;&gt;"Available",N83&lt;=M83),0,MAX(0,((N83-M83)*1440-IF(O83="",0,O83))/60))</f>
        <v/>
      </c>
      <c r="Q83" s="22">
        <f>IF(OR(K83="",K83&lt;=0,P83&lt;=0),0,INT(P83*60/K83))</f>
        <v/>
      </c>
      <c r="R83" s="22">
        <f>IF(Q83="","",MAX(0,Q83-IF(L83="",0,L83)))</f>
        <v/>
      </c>
      <c r="S83" s="34">
        <f>IF(Q83=0,"",IF(L83="",0,L83/Q83))</f>
        <v/>
      </c>
      <c r="T83" s="22">
        <f>IF(OR(A83="",C83&lt;&gt;"Active"),"",IF(SUMPRODUCT(($C$7:$C$506="Active")*($D$7:$D$506=D83)*($F$7:$F$506=F83)*($M$7:$M$506&lt;N83)*($N$7:$N$506&gt;M83)*($A$7:$A$506&lt;&gt;A83))&gt;0,"Overlap",""))</f>
        <v/>
      </c>
      <c r="U83" s="22">
        <f>IF(COUNTA(A83:O83)=0,"",IF(A83="","Missing ID",IF(COUNTIF($A$7:$A$506,A83)&gt;1,"Duplicate ID",IF(G83="","Provider not found",IF(N83&lt;=M83,"End must be after start",IF(AND(J83="Available",L83&gt;Q83),"Booked exceeds capacity","OK"))))))</f>
        <v/>
      </c>
      <c r="V83" s="22">
        <f>IF(U83="","",IF(U83&lt;&gt;"OK",U83,IF(T83="Overlap","Overlap","OK")))</f>
        <v/>
      </c>
      <c r="W83" s="20" t="n"/>
      <c r="X83" s="22">
        <f>IF(OR(D83="",C83&lt;&gt;"Active"),0,IF(AND(D83&gt;=Dashboard!$A$5,D83&lt;=Dashboard!$C$5,OR(Dashboard!$E$5="All Clinics",H83=Dashboard!$E$5),OR(Dashboard!$G$5="All Providers",F83=Dashboard!$G$5),OR(Dashboard!$I$5="All Visit Modes",I83=Dashboard!$I$5)),1,0))</f>
        <v/>
      </c>
    </row>
    <row r="84">
      <c r="A84" s="20" t="n"/>
      <c r="B84" s="21" t="n"/>
      <c r="C84" s="20" t="n"/>
      <c r="D84" s="21" t="n"/>
      <c r="E84" s="22">
        <f>IF(D84="","",CHOOSE(WEEKDAY(D84,1),"Sunday","Monday","Tuesday","Wednesday","Thursday","Friday","Saturday"))</f>
        <v/>
      </c>
      <c r="F84" s="20" t="n"/>
      <c r="G84" s="22">
        <f>IFERROR(INDEX('Provider Directory'!$A$7:$A$106,MATCH(F84,'Provider Directory'!$C$7:$C$106,0)),"")</f>
        <v/>
      </c>
      <c r="H84" s="20" t="n"/>
      <c r="I84" s="20" t="n"/>
      <c r="J84" s="20" t="n"/>
      <c r="K84" s="20" t="n"/>
      <c r="L84" s="20" t="n"/>
      <c r="M84" s="23" t="n"/>
      <c r="N84" s="23" t="n"/>
      <c r="O84" s="20" t="n"/>
      <c r="P84" s="24">
        <f>IF(OR(C84&lt;&gt;"Active",J84&lt;&gt;"Available",N84&lt;=M84),0,MAX(0,((N84-M84)*1440-IF(O84="",0,O84))/60))</f>
        <v/>
      </c>
      <c r="Q84" s="22">
        <f>IF(OR(K84="",K84&lt;=0,P84&lt;=0),0,INT(P84*60/K84))</f>
        <v/>
      </c>
      <c r="R84" s="22">
        <f>IF(Q84="","",MAX(0,Q84-IF(L84="",0,L84)))</f>
        <v/>
      </c>
      <c r="S84" s="34">
        <f>IF(Q84=0,"",IF(L84="",0,L84/Q84))</f>
        <v/>
      </c>
      <c r="T84" s="22">
        <f>IF(OR(A84="",C84&lt;&gt;"Active"),"",IF(SUMPRODUCT(($C$7:$C$506="Active")*($D$7:$D$506=D84)*($F$7:$F$506=F84)*($M$7:$M$506&lt;N84)*($N$7:$N$506&gt;M84)*($A$7:$A$506&lt;&gt;A84))&gt;0,"Overlap",""))</f>
        <v/>
      </c>
      <c r="U84" s="22">
        <f>IF(COUNTA(A84:O84)=0,"",IF(A84="","Missing ID",IF(COUNTIF($A$7:$A$506,A84)&gt;1,"Duplicate ID",IF(G84="","Provider not found",IF(N84&lt;=M84,"End must be after start",IF(AND(J84="Available",L84&gt;Q84),"Booked exceeds capacity","OK"))))))</f>
        <v/>
      </c>
      <c r="V84" s="22">
        <f>IF(U84="","",IF(U84&lt;&gt;"OK",U84,IF(T84="Overlap","Overlap","OK")))</f>
        <v/>
      </c>
      <c r="W84" s="20" t="n"/>
      <c r="X84" s="22">
        <f>IF(OR(D84="",C84&lt;&gt;"Active"),0,IF(AND(D84&gt;=Dashboard!$A$5,D84&lt;=Dashboard!$C$5,OR(Dashboard!$E$5="All Clinics",H84=Dashboard!$E$5),OR(Dashboard!$G$5="All Providers",F84=Dashboard!$G$5),OR(Dashboard!$I$5="All Visit Modes",I84=Dashboard!$I$5)),1,0))</f>
        <v/>
      </c>
    </row>
    <row r="85">
      <c r="A85" s="20" t="n"/>
      <c r="B85" s="21" t="n"/>
      <c r="C85" s="20" t="n"/>
      <c r="D85" s="21" t="n"/>
      <c r="E85" s="22">
        <f>IF(D85="","",CHOOSE(WEEKDAY(D85,1),"Sunday","Monday","Tuesday","Wednesday","Thursday","Friday","Saturday"))</f>
        <v/>
      </c>
      <c r="F85" s="20" t="n"/>
      <c r="G85" s="22">
        <f>IFERROR(INDEX('Provider Directory'!$A$7:$A$106,MATCH(F85,'Provider Directory'!$C$7:$C$106,0)),"")</f>
        <v/>
      </c>
      <c r="H85" s="20" t="n"/>
      <c r="I85" s="20" t="n"/>
      <c r="J85" s="20" t="n"/>
      <c r="K85" s="20" t="n"/>
      <c r="L85" s="20" t="n"/>
      <c r="M85" s="23" t="n"/>
      <c r="N85" s="23" t="n"/>
      <c r="O85" s="20" t="n"/>
      <c r="P85" s="24">
        <f>IF(OR(C85&lt;&gt;"Active",J85&lt;&gt;"Available",N85&lt;=M85),0,MAX(0,((N85-M85)*1440-IF(O85="",0,O85))/60))</f>
        <v/>
      </c>
      <c r="Q85" s="22">
        <f>IF(OR(K85="",K85&lt;=0,P85&lt;=0),0,INT(P85*60/K85))</f>
        <v/>
      </c>
      <c r="R85" s="22">
        <f>IF(Q85="","",MAX(0,Q85-IF(L85="",0,L85)))</f>
        <v/>
      </c>
      <c r="S85" s="34">
        <f>IF(Q85=0,"",IF(L85="",0,L85/Q85))</f>
        <v/>
      </c>
      <c r="T85" s="22">
        <f>IF(OR(A85="",C85&lt;&gt;"Active"),"",IF(SUMPRODUCT(($C$7:$C$506="Active")*($D$7:$D$506=D85)*($F$7:$F$506=F85)*($M$7:$M$506&lt;N85)*($N$7:$N$506&gt;M85)*($A$7:$A$506&lt;&gt;A85))&gt;0,"Overlap",""))</f>
        <v/>
      </c>
      <c r="U85" s="22">
        <f>IF(COUNTA(A85:O85)=0,"",IF(A85="","Missing ID",IF(COUNTIF($A$7:$A$506,A85)&gt;1,"Duplicate ID",IF(G85="","Provider not found",IF(N85&lt;=M85,"End must be after start",IF(AND(J85="Available",L85&gt;Q85),"Booked exceeds capacity","OK"))))))</f>
        <v/>
      </c>
      <c r="V85" s="22">
        <f>IF(U85="","",IF(U85&lt;&gt;"OK",U85,IF(T85="Overlap","Overlap","OK")))</f>
        <v/>
      </c>
      <c r="W85" s="20" t="n"/>
      <c r="X85" s="22">
        <f>IF(OR(D85="",C85&lt;&gt;"Active"),0,IF(AND(D85&gt;=Dashboard!$A$5,D85&lt;=Dashboard!$C$5,OR(Dashboard!$E$5="All Clinics",H85=Dashboard!$E$5),OR(Dashboard!$G$5="All Providers",F85=Dashboard!$G$5),OR(Dashboard!$I$5="All Visit Modes",I85=Dashboard!$I$5)),1,0))</f>
        <v/>
      </c>
    </row>
    <row r="86">
      <c r="A86" s="20" t="n"/>
      <c r="B86" s="21" t="n"/>
      <c r="C86" s="20" t="n"/>
      <c r="D86" s="21" t="n"/>
      <c r="E86" s="22">
        <f>IF(D86="","",CHOOSE(WEEKDAY(D86,1),"Sunday","Monday","Tuesday","Wednesday","Thursday","Friday","Saturday"))</f>
        <v/>
      </c>
      <c r="F86" s="20" t="n"/>
      <c r="G86" s="22">
        <f>IFERROR(INDEX('Provider Directory'!$A$7:$A$106,MATCH(F86,'Provider Directory'!$C$7:$C$106,0)),"")</f>
        <v/>
      </c>
      <c r="H86" s="20" t="n"/>
      <c r="I86" s="20" t="n"/>
      <c r="J86" s="20" t="n"/>
      <c r="K86" s="20" t="n"/>
      <c r="L86" s="20" t="n"/>
      <c r="M86" s="23" t="n"/>
      <c r="N86" s="23" t="n"/>
      <c r="O86" s="20" t="n"/>
      <c r="P86" s="24">
        <f>IF(OR(C86&lt;&gt;"Active",J86&lt;&gt;"Available",N86&lt;=M86),0,MAX(0,((N86-M86)*1440-IF(O86="",0,O86))/60))</f>
        <v/>
      </c>
      <c r="Q86" s="22">
        <f>IF(OR(K86="",K86&lt;=0,P86&lt;=0),0,INT(P86*60/K86))</f>
        <v/>
      </c>
      <c r="R86" s="22">
        <f>IF(Q86="","",MAX(0,Q86-IF(L86="",0,L86)))</f>
        <v/>
      </c>
      <c r="S86" s="34">
        <f>IF(Q86=0,"",IF(L86="",0,L86/Q86))</f>
        <v/>
      </c>
      <c r="T86" s="22">
        <f>IF(OR(A86="",C86&lt;&gt;"Active"),"",IF(SUMPRODUCT(($C$7:$C$506="Active")*($D$7:$D$506=D86)*($F$7:$F$506=F86)*($M$7:$M$506&lt;N86)*($N$7:$N$506&gt;M86)*($A$7:$A$506&lt;&gt;A86))&gt;0,"Overlap",""))</f>
        <v/>
      </c>
      <c r="U86" s="22">
        <f>IF(COUNTA(A86:O86)=0,"",IF(A86="","Missing ID",IF(COUNTIF($A$7:$A$506,A86)&gt;1,"Duplicate ID",IF(G86="","Provider not found",IF(N86&lt;=M86,"End must be after start",IF(AND(J86="Available",L86&gt;Q86),"Booked exceeds capacity","OK"))))))</f>
        <v/>
      </c>
      <c r="V86" s="22">
        <f>IF(U86="","",IF(U86&lt;&gt;"OK",U86,IF(T86="Overlap","Overlap","OK")))</f>
        <v/>
      </c>
      <c r="W86" s="20" t="n"/>
      <c r="X86" s="22">
        <f>IF(OR(D86="",C86&lt;&gt;"Active"),0,IF(AND(D86&gt;=Dashboard!$A$5,D86&lt;=Dashboard!$C$5,OR(Dashboard!$E$5="All Clinics",H86=Dashboard!$E$5),OR(Dashboard!$G$5="All Providers",F86=Dashboard!$G$5),OR(Dashboard!$I$5="All Visit Modes",I86=Dashboard!$I$5)),1,0))</f>
        <v/>
      </c>
    </row>
    <row r="87">
      <c r="A87" s="20" t="n"/>
      <c r="B87" s="21" t="n"/>
      <c r="C87" s="20" t="n"/>
      <c r="D87" s="21" t="n"/>
      <c r="E87" s="22">
        <f>IF(D87="","",CHOOSE(WEEKDAY(D87,1),"Sunday","Monday","Tuesday","Wednesday","Thursday","Friday","Saturday"))</f>
        <v/>
      </c>
      <c r="F87" s="20" t="n"/>
      <c r="G87" s="22">
        <f>IFERROR(INDEX('Provider Directory'!$A$7:$A$106,MATCH(F87,'Provider Directory'!$C$7:$C$106,0)),"")</f>
        <v/>
      </c>
      <c r="H87" s="20" t="n"/>
      <c r="I87" s="20" t="n"/>
      <c r="J87" s="20" t="n"/>
      <c r="K87" s="20" t="n"/>
      <c r="L87" s="20" t="n"/>
      <c r="M87" s="23" t="n"/>
      <c r="N87" s="23" t="n"/>
      <c r="O87" s="20" t="n"/>
      <c r="P87" s="24">
        <f>IF(OR(C87&lt;&gt;"Active",J87&lt;&gt;"Available",N87&lt;=M87),0,MAX(0,((N87-M87)*1440-IF(O87="",0,O87))/60))</f>
        <v/>
      </c>
      <c r="Q87" s="22">
        <f>IF(OR(K87="",K87&lt;=0,P87&lt;=0),0,INT(P87*60/K87))</f>
        <v/>
      </c>
      <c r="R87" s="22">
        <f>IF(Q87="","",MAX(0,Q87-IF(L87="",0,L87)))</f>
        <v/>
      </c>
      <c r="S87" s="34">
        <f>IF(Q87=0,"",IF(L87="",0,L87/Q87))</f>
        <v/>
      </c>
      <c r="T87" s="22">
        <f>IF(OR(A87="",C87&lt;&gt;"Active"),"",IF(SUMPRODUCT(($C$7:$C$506="Active")*($D$7:$D$506=D87)*($F$7:$F$506=F87)*($M$7:$M$506&lt;N87)*($N$7:$N$506&gt;M87)*($A$7:$A$506&lt;&gt;A87))&gt;0,"Overlap",""))</f>
        <v/>
      </c>
      <c r="U87" s="22">
        <f>IF(COUNTA(A87:O87)=0,"",IF(A87="","Missing ID",IF(COUNTIF($A$7:$A$506,A87)&gt;1,"Duplicate ID",IF(G87="","Provider not found",IF(N87&lt;=M87,"End must be after start",IF(AND(J87="Available",L87&gt;Q87),"Booked exceeds capacity","OK"))))))</f>
        <v/>
      </c>
      <c r="V87" s="22">
        <f>IF(U87="","",IF(U87&lt;&gt;"OK",U87,IF(T87="Overlap","Overlap","OK")))</f>
        <v/>
      </c>
      <c r="W87" s="20" t="n"/>
      <c r="X87" s="22">
        <f>IF(OR(D87="",C87&lt;&gt;"Active"),0,IF(AND(D87&gt;=Dashboard!$A$5,D87&lt;=Dashboard!$C$5,OR(Dashboard!$E$5="All Clinics",H87=Dashboard!$E$5),OR(Dashboard!$G$5="All Providers",F87=Dashboard!$G$5),OR(Dashboard!$I$5="All Visit Modes",I87=Dashboard!$I$5)),1,0))</f>
        <v/>
      </c>
    </row>
    <row r="88">
      <c r="A88" s="20" t="n"/>
      <c r="B88" s="21" t="n"/>
      <c r="C88" s="20" t="n"/>
      <c r="D88" s="21" t="n"/>
      <c r="E88" s="22">
        <f>IF(D88="","",CHOOSE(WEEKDAY(D88,1),"Sunday","Monday","Tuesday","Wednesday","Thursday","Friday","Saturday"))</f>
        <v/>
      </c>
      <c r="F88" s="20" t="n"/>
      <c r="G88" s="22">
        <f>IFERROR(INDEX('Provider Directory'!$A$7:$A$106,MATCH(F88,'Provider Directory'!$C$7:$C$106,0)),"")</f>
        <v/>
      </c>
      <c r="H88" s="20" t="n"/>
      <c r="I88" s="20" t="n"/>
      <c r="J88" s="20" t="n"/>
      <c r="K88" s="20" t="n"/>
      <c r="L88" s="20" t="n"/>
      <c r="M88" s="23" t="n"/>
      <c r="N88" s="23" t="n"/>
      <c r="O88" s="20" t="n"/>
      <c r="P88" s="24">
        <f>IF(OR(C88&lt;&gt;"Active",J88&lt;&gt;"Available",N88&lt;=M88),0,MAX(0,((N88-M88)*1440-IF(O88="",0,O88))/60))</f>
        <v/>
      </c>
      <c r="Q88" s="22">
        <f>IF(OR(K88="",K88&lt;=0,P88&lt;=0),0,INT(P88*60/K88))</f>
        <v/>
      </c>
      <c r="R88" s="22">
        <f>IF(Q88="","",MAX(0,Q88-IF(L88="",0,L88)))</f>
        <v/>
      </c>
      <c r="S88" s="34">
        <f>IF(Q88=0,"",IF(L88="",0,L88/Q88))</f>
        <v/>
      </c>
      <c r="T88" s="22">
        <f>IF(OR(A88="",C88&lt;&gt;"Active"),"",IF(SUMPRODUCT(($C$7:$C$506="Active")*($D$7:$D$506=D88)*($F$7:$F$506=F88)*($M$7:$M$506&lt;N88)*($N$7:$N$506&gt;M88)*($A$7:$A$506&lt;&gt;A88))&gt;0,"Overlap",""))</f>
        <v/>
      </c>
      <c r="U88" s="22">
        <f>IF(COUNTA(A88:O88)=0,"",IF(A88="","Missing ID",IF(COUNTIF($A$7:$A$506,A88)&gt;1,"Duplicate ID",IF(G88="","Provider not found",IF(N88&lt;=M88,"End must be after start",IF(AND(J88="Available",L88&gt;Q88),"Booked exceeds capacity","OK"))))))</f>
        <v/>
      </c>
      <c r="V88" s="22">
        <f>IF(U88="","",IF(U88&lt;&gt;"OK",U88,IF(T88="Overlap","Overlap","OK")))</f>
        <v/>
      </c>
      <c r="W88" s="20" t="n"/>
      <c r="X88" s="22">
        <f>IF(OR(D88="",C88&lt;&gt;"Active"),0,IF(AND(D88&gt;=Dashboard!$A$5,D88&lt;=Dashboard!$C$5,OR(Dashboard!$E$5="All Clinics",H88=Dashboard!$E$5),OR(Dashboard!$G$5="All Providers",F88=Dashboard!$G$5),OR(Dashboard!$I$5="All Visit Modes",I88=Dashboard!$I$5)),1,0))</f>
        <v/>
      </c>
    </row>
    <row r="89">
      <c r="A89" s="20" t="n"/>
      <c r="B89" s="21" t="n"/>
      <c r="C89" s="20" t="n"/>
      <c r="D89" s="21" t="n"/>
      <c r="E89" s="22">
        <f>IF(D89="","",CHOOSE(WEEKDAY(D89,1),"Sunday","Monday","Tuesday","Wednesday","Thursday","Friday","Saturday"))</f>
        <v/>
      </c>
      <c r="F89" s="20" t="n"/>
      <c r="G89" s="22">
        <f>IFERROR(INDEX('Provider Directory'!$A$7:$A$106,MATCH(F89,'Provider Directory'!$C$7:$C$106,0)),"")</f>
        <v/>
      </c>
      <c r="H89" s="20" t="n"/>
      <c r="I89" s="20" t="n"/>
      <c r="J89" s="20" t="n"/>
      <c r="K89" s="20" t="n"/>
      <c r="L89" s="20" t="n"/>
      <c r="M89" s="23" t="n"/>
      <c r="N89" s="23" t="n"/>
      <c r="O89" s="20" t="n"/>
      <c r="P89" s="24">
        <f>IF(OR(C89&lt;&gt;"Active",J89&lt;&gt;"Available",N89&lt;=M89),0,MAX(0,((N89-M89)*1440-IF(O89="",0,O89))/60))</f>
        <v/>
      </c>
      <c r="Q89" s="22">
        <f>IF(OR(K89="",K89&lt;=0,P89&lt;=0),0,INT(P89*60/K89))</f>
        <v/>
      </c>
      <c r="R89" s="22">
        <f>IF(Q89="","",MAX(0,Q89-IF(L89="",0,L89)))</f>
        <v/>
      </c>
      <c r="S89" s="34">
        <f>IF(Q89=0,"",IF(L89="",0,L89/Q89))</f>
        <v/>
      </c>
      <c r="T89" s="22">
        <f>IF(OR(A89="",C89&lt;&gt;"Active"),"",IF(SUMPRODUCT(($C$7:$C$506="Active")*($D$7:$D$506=D89)*($F$7:$F$506=F89)*($M$7:$M$506&lt;N89)*($N$7:$N$506&gt;M89)*($A$7:$A$506&lt;&gt;A89))&gt;0,"Overlap",""))</f>
        <v/>
      </c>
      <c r="U89" s="22">
        <f>IF(COUNTA(A89:O89)=0,"",IF(A89="","Missing ID",IF(COUNTIF($A$7:$A$506,A89)&gt;1,"Duplicate ID",IF(G89="","Provider not found",IF(N89&lt;=M89,"End must be after start",IF(AND(J89="Available",L89&gt;Q89),"Booked exceeds capacity","OK"))))))</f>
        <v/>
      </c>
      <c r="V89" s="22">
        <f>IF(U89="","",IF(U89&lt;&gt;"OK",U89,IF(T89="Overlap","Overlap","OK")))</f>
        <v/>
      </c>
      <c r="W89" s="20" t="n"/>
      <c r="X89" s="22">
        <f>IF(OR(D89="",C89&lt;&gt;"Active"),0,IF(AND(D89&gt;=Dashboard!$A$5,D89&lt;=Dashboard!$C$5,OR(Dashboard!$E$5="All Clinics",H89=Dashboard!$E$5),OR(Dashboard!$G$5="All Providers",F89=Dashboard!$G$5),OR(Dashboard!$I$5="All Visit Modes",I89=Dashboard!$I$5)),1,0))</f>
        <v/>
      </c>
    </row>
    <row r="90">
      <c r="A90" s="20" t="n"/>
      <c r="B90" s="21" t="n"/>
      <c r="C90" s="20" t="n"/>
      <c r="D90" s="21" t="n"/>
      <c r="E90" s="22">
        <f>IF(D90="","",CHOOSE(WEEKDAY(D90,1),"Sunday","Monday","Tuesday","Wednesday","Thursday","Friday","Saturday"))</f>
        <v/>
      </c>
      <c r="F90" s="20" t="n"/>
      <c r="G90" s="22">
        <f>IFERROR(INDEX('Provider Directory'!$A$7:$A$106,MATCH(F90,'Provider Directory'!$C$7:$C$106,0)),"")</f>
        <v/>
      </c>
      <c r="H90" s="20" t="n"/>
      <c r="I90" s="20" t="n"/>
      <c r="J90" s="20" t="n"/>
      <c r="K90" s="20" t="n"/>
      <c r="L90" s="20" t="n"/>
      <c r="M90" s="23" t="n"/>
      <c r="N90" s="23" t="n"/>
      <c r="O90" s="20" t="n"/>
      <c r="P90" s="24">
        <f>IF(OR(C90&lt;&gt;"Active",J90&lt;&gt;"Available",N90&lt;=M90),0,MAX(0,((N90-M90)*1440-IF(O90="",0,O90))/60))</f>
        <v/>
      </c>
      <c r="Q90" s="22">
        <f>IF(OR(K90="",K90&lt;=0,P90&lt;=0),0,INT(P90*60/K90))</f>
        <v/>
      </c>
      <c r="R90" s="22">
        <f>IF(Q90="","",MAX(0,Q90-IF(L90="",0,L90)))</f>
        <v/>
      </c>
      <c r="S90" s="34">
        <f>IF(Q90=0,"",IF(L90="",0,L90/Q90))</f>
        <v/>
      </c>
      <c r="T90" s="22">
        <f>IF(OR(A90="",C90&lt;&gt;"Active"),"",IF(SUMPRODUCT(($C$7:$C$506="Active")*($D$7:$D$506=D90)*($F$7:$F$506=F90)*($M$7:$M$506&lt;N90)*($N$7:$N$506&gt;M90)*($A$7:$A$506&lt;&gt;A90))&gt;0,"Overlap",""))</f>
        <v/>
      </c>
      <c r="U90" s="22">
        <f>IF(COUNTA(A90:O90)=0,"",IF(A90="","Missing ID",IF(COUNTIF($A$7:$A$506,A90)&gt;1,"Duplicate ID",IF(G90="","Provider not found",IF(N90&lt;=M90,"End must be after start",IF(AND(J90="Available",L90&gt;Q90),"Booked exceeds capacity","OK"))))))</f>
        <v/>
      </c>
      <c r="V90" s="22">
        <f>IF(U90="","",IF(U90&lt;&gt;"OK",U90,IF(T90="Overlap","Overlap","OK")))</f>
        <v/>
      </c>
      <c r="W90" s="20" t="n"/>
      <c r="X90" s="22">
        <f>IF(OR(D90="",C90&lt;&gt;"Active"),0,IF(AND(D90&gt;=Dashboard!$A$5,D90&lt;=Dashboard!$C$5,OR(Dashboard!$E$5="All Clinics",H90=Dashboard!$E$5),OR(Dashboard!$G$5="All Providers",F90=Dashboard!$G$5),OR(Dashboard!$I$5="All Visit Modes",I90=Dashboard!$I$5)),1,0))</f>
        <v/>
      </c>
    </row>
    <row r="91">
      <c r="A91" s="20" t="n"/>
      <c r="B91" s="21" t="n"/>
      <c r="C91" s="20" t="n"/>
      <c r="D91" s="21" t="n"/>
      <c r="E91" s="22">
        <f>IF(D91="","",CHOOSE(WEEKDAY(D91,1),"Sunday","Monday","Tuesday","Wednesday","Thursday","Friday","Saturday"))</f>
        <v/>
      </c>
      <c r="F91" s="20" t="n"/>
      <c r="G91" s="22">
        <f>IFERROR(INDEX('Provider Directory'!$A$7:$A$106,MATCH(F91,'Provider Directory'!$C$7:$C$106,0)),"")</f>
        <v/>
      </c>
      <c r="H91" s="20" t="n"/>
      <c r="I91" s="20" t="n"/>
      <c r="J91" s="20" t="n"/>
      <c r="K91" s="20" t="n"/>
      <c r="L91" s="20" t="n"/>
      <c r="M91" s="23" t="n"/>
      <c r="N91" s="23" t="n"/>
      <c r="O91" s="20" t="n"/>
      <c r="P91" s="24">
        <f>IF(OR(C91&lt;&gt;"Active",J91&lt;&gt;"Available",N91&lt;=M91),0,MAX(0,((N91-M91)*1440-IF(O91="",0,O91))/60))</f>
        <v/>
      </c>
      <c r="Q91" s="22">
        <f>IF(OR(K91="",K91&lt;=0,P91&lt;=0),0,INT(P91*60/K91))</f>
        <v/>
      </c>
      <c r="R91" s="22">
        <f>IF(Q91="","",MAX(0,Q91-IF(L91="",0,L91)))</f>
        <v/>
      </c>
      <c r="S91" s="34">
        <f>IF(Q91=0,"",IF(L91="",0,L91/Q91))</f>
        <v/>
      </c>
      <c r="T91" s="22">
        <f>IF(OR(A91="",C91&lt;&gt;"Active"),"",IF(SUMPRODUCT(($C$7:$C$506="Active")*($D$7:$D$506=D91)*($F$7:$F$506=F91)*($M$7:$M$506&lt;N91)*($N$7:$N$506&gt;M91)*($A$7:$A$506&lt;&gt;A91))&gt;0,"Overlap",""))</f>
        <v/>
      </c>
      <c r="U91" s="22">
        <f>IF(COUNTA(A91:O91)=0,"",IF(A91="","Missing ID",IF(COUNTIF($A$7:$A$506,A91)&gt;1,"Duplicate ID",IF(G91="","Provider not found",IF(N91&lt;=M91,"End must be after start",IF(AND(J91="Available",L91&gt;Q91),"Booked exceeds capacity","OK"))))))</f>
        <v/>
      </c>
      <c r="V91" s="22">
        <f>IF(U91="","",IF(U91&lt;&gt;"OK",U91,IF(T91="Overlap","Overlap","OK")))</f>
        <v/>
      </c>
      <c r="W91" s="20" t="n"/>
      <c r="X91" s="22">
        <f>IF(OR(D91="",C91&lt;&gt;"Active"),0,IF(AND(D91&gt;=Dashboard!$A$5,D91&lt;=Dashboard!$C$5,OR(Dashboard!$E$5="All Clinics",H91=Dashboard!$E$5),OR(Dashboard!$G$5="All Providers",F91=Dashboard!$G$5),OR(Dashboard!$I$5="All Visit Modes",I91=Dashboard!$I$5)),1,0))</f>
        <v/>
      </c>
    </row>
    <row r="92">
      <c r="A92" s="20" t="n"/>
      <c r="B92" s="21" t="n"/>
      <c r="C92" s="20" t="n"/>
      <c r="D92" s="21" t="n"/>
      <c r="E92" s="22">
        <f>IF(D92="","",CHOOSE(WEEKDAY(D92,1),"Sunday","Monday","Tuesday","Wednesday","Thursday","Friday","Saturday"))</f>
        <v/>
      </c>
      <c r="F92" s="20" t="n"/>
      <c r="G92" s="22">
        <f>IFERROR(INDEX('Provider Directory'!$A$7:$A$106,MATCH(F92,'Provider Directory'!$C$7:$C$106,0)),"")</f>
        <v/>
      </c>
      <c r="H92" s="20" t="n"/>
      <c r="I92" s="20" t="n"/>
      <c r="J92" s="20" t="n"/>
      <c r="K92" s="20" t="n"/>
      <c r="L92" s="20" t="n"/>
      <c r="M92" s="23" t="n"/>
      <c r="N92" s="23" t="n"/>
      <c r="O92" s="20" t="n"/>
      <c r="P92" s="24">
        <f>IF(OR(C92&lt;&gt;"Active",J92&lt;&gt;"Available",N92&lt;=M92),0,MAX(0,((N92-M92)*1440-IF(O92="",0,O92))/60))</f>
        <v/>
      </c>
      <c r="Q92" s="22">
        <f>IF(OR(K92="",K92&lt;=0,P92&lt;=0),0,INT(P92*60/K92))</f>
        <v/>
      </c>
      <c r="R92" s="22">
        <f>IF(Q92="","",MAX(0,Q92-IF(L92="",0,L92)))</f>
        <v/>
      </c>
      <c r="S92" s="34">
        <f>IF(Q92=0,"",IF(L92="",0,L92/Q92))</f>
        <v/>
      </c>
      <c r="T92" s="22">
        <f>IF(OR(A92="",C92&lt;&gt;"Active"),"",IF(SUMPRODUCT(($C$7:$C$506="Active")*($D$7:$D$506=D92)*($F$7:$F$506=F92)*($M$7:$M$506&lt;N92)*($N$7:$N$506&gt;M92)*($A$7:$A$506&lt;&gt;A92))&gt;0,"Overlap",""))</f>
        <v/>
      </c>
      <c r="U92" s="22">
        <f>IF(COUNTA(A92:O92)=0,"",IF(A92="","Missing ID",IF(COUNTIF($A$7:$A$506,A92)&gt;1,"Duplicate ID",IF(G92="","Provider not found",IF(N92&lt;=M92,"End must be after start",IF(AND(J92="Available",L92&gt;Q92),"Booked exceeds capacity","OK"))))))</f>
        <v/>
      </c>
      <c r="V92" s="22">
        <f>IF(U92="","",IF(U92&lt;&gt;"OK",U92,IF(T92="Overlap","Overlap","OK")))</f>
        <v/>
      </c>
      <c r="W92" s="20" t="n"/>
      <c r="X92" s="22">
        <f>IF(OR(D92="",C92&lt;&gt;"Active"),0,IF(AND(D92&gt;=Dashboard!$A$5,D92&lt;=Dashboard!$C$5,OR(Dashboard!$E$5="All Clinics",H92=Dashboard!$E$5),OR(Dashboard!$G$5="All Providers",F92=Dashboard!$G$5),OR(Dashboard!$I$5="All Visit Modes",I92=Dashboard!$I$5)),1,0))</f>
        <v/>
      </c>
    </row>
    <row r="93">
      <c r="A93" s="20" t="n"/>
      <c r="B93" s="21" t="n"/>
      <c r="C93" s="20" t="n"/>
      <c r="D93" s="21" t="n"/>
      <c r="E93" s="22">
        <f>IF(D93="","",CHOOSE(WEEKDAY(D93,1),"Sunday","Monday","Tuesday","Wednesday","Thursday","Friday","Saturday"))</f>
        <v/>
      </c>
      <c r="F93" s="20" t="n"/>
      <c r="G93" s="22">
        <f>IFERROR(INDEX('Provider Directory'!$A$7:$A$106,MATCH(F93,'Provider Directory'!$C$7:$C$106,0)),"")</f>
        <v/>
      </c>
      <c r="H93" s="20" t="n"/>
      <c r="I93" s="20" t="n"/>
      <c r="J93" s="20" t="n"/>
      <c r="K93" s="20" t="n"/>
      <c r="L93" s="20" t="n"/>
      <c r="M93" s="23" t="n"/>
      <c r="N93" s="23" t="n"/>
      <c r="O93" s="20" t="n"/>
      <c r="P93" s="24">
        <f>IF(OR(C93&lt;&gt;"Active",J93&lt;&gt;"Available",N93&lt;=M93),0,MAX(0,((N93-M93)*1440-IF(O93="",0,O93))/60))</f>
        <v/>
      </c>
      <c r="Q93" s="22">
        <f>IF(OR(K93="",K93&lt;=0,P93&lt;=0),0,INT(P93*60/K93))</f>
        <v/>
      </c>
      <c r="R93" s="22">
        <f>IF(Q93="","",MAX(0,Q93-IF(L93="",0,L93)))</f>
        <v/>
      </c>
      <c r="S93" s="34">
        <f>IF(Q93=0,"",IF(L93="",0,L93/Q93))</f>
        <v/>
      </c>
      <c r="T93" s="22">
        <f>IF(OR(A93="",C93&lt;&gt;"Active"),"",IF(SUMPRODUCT(($C$7:$C$506="Active")*($D$7:$D$506=D93)*($F$7:$F$506=F93)*($M$7:$M$506&lt;N93)*($N$7:$N$506&gt;M93)*($A$7:$A$506&lt;&gt;A93))&gt;0,"Overlap",""))</f>
        <v/>
      </c>
      <c r="U93" s="22">
        <f>IF(COUNTA(A93:O93)=0,"",IF(A93="","Missing ID",IF(COUNTIF($A$7:$A$506,A93)&gt;1,"Duplicate ID",IF(G93="","Provider not found",IF(N93&lt;=M93,"End must be after start",IF(AND(J93="Available",L93&gt;Q93),"Booked exceeds capacity","OK"))))))</f>
        <v/>
      </c>
      <c r="V93" s="22">
        <f>IF(U93="","",IF(U93&lt;&gt;"OK",U93,IF(T93="Overlap","Overlap","OK")))</f>
        <v/>
      </c>
      <c r="W93" s="20" t="n"/>
      <c r="X93" s="22">
        <f>IF(OR(D93="",C93&lt;&gt;"Active"),0,IF(AND(D93&gt;=Dashboard!$A$5,D93&lt;=Dashboard!$C$5,OR(Dashboard!$E$5="All Clinics",H93=Dashboard!$E$5),OR(Dashboard!$G$5="All Providers",F93=Dashboard!$G$5),OR(Dashboard!$I$5="All Visit Modes",I93=Dashboard!$I$5)),1,0))</f>
        <v/>
      </c>
    </row>
    <row r="94">
      <c r="A94" s="20" t="n"/>
      <c r="B94" s="21" t="n"/>
      <c r="C94" s="20" t="n"/>
      <c r="D94" s="21" t="n"/>
      <c r="E94" s="22">
        <f>IF(D94="","",CHOOSE(WEEKDAY(D94,1),"Sunday","Monday","Tuesday","Wednesday","Thursday","Friday","Saturday"))</f>
        <v/>
      </c>
      <c r="F94" s="20" t="n"/>
      <c r="G94" s="22">
        <f>IFERROR(INDEX('Provider Directory'!$A$7:$A$106,MATCH(F94,'Provider Directory'!$C$7:$C$106,0)),"")</f>
        <v/>
      </c>
      <c r="H94" s="20" t="n"/>
      <c r="I94" s="20" t="n"/>
      <c r="J94" s="20" t="n"/>
      <c r="K94" s="20" t="n"/>
      <c r="L94" s="20" t="n"/>
      <c r="M94" s="23" t="n"/>
      <c r="N94" s="23" t="n"/>
      <c r="O94" s="20" t="n"/>
      <c r="P94" s="24">
        <f>IF(OR(C94&lt;&gt;"Active",J94&lt;&gt;"Available",N94&lt;=M94),0,MAX(0,((N94-M94)*1440-IF(O94="",0,O94))/60))</f>
        <v/>
      </c>
      <c r="Q94" s="22">
        <f>IF(OR(K94="",K94&lt;=0,P94&lt;=0),0,INT(P94*60/K94))</f>
        <v/>
      </c>
      <c r="R94" s="22">
        <f>IF(Q94="","",MAX(0,Q94-IF(L94="",0,L94)))</f>
        <v/>
      </c>
      <c r="S94" s="34">
        <f>IF(Q94=0,"",IF(L94="",0,L94/Q94))</f>
        <v/>
      </c>
      <c r="T94" s="22">
        <f>IF(OR(A94="",C94&lt;&gt;"Active"),"",IF(SUMPRODUCT(($C$7:$C$506="Active")*($D$7:$D$506=D94)*($F$7:$F$506=F94)*($M$7:$M$506&lt;N94)*($N$7:$N$506&gt;M94)*($A$7:$A$506&lt;&gt;A94))&gt;0,"Overlap",""))</f>
        <v/>
      </c>
      <c r="U94" s="22">
        <f>IF(COUNTA(A94:O94)=0,"",IF(A94="","Missing ID",IF(COUNTIF($A$7:$A$506,A94)&gt;1,"Duplicate ID",IF(G94="","Provider not found",IF(N94&lt;=M94,"End must be after start",IF(AND(J94="Available",L94&gt;Q94),"Booked exceeds capacity","OK"))))))</f>
        <v/>
      </c>
      <c r="V94" s="22">
        <f>IF(U94="","",IF(U94&lt;&gt;"OK",U94,IF(T94="Overlap","Overlap","OK")))</f>
        <v/>
      </c>
      <c r="W94" s="20" t="n"/>
      <c r="X94" s="22">
        <f>IF(OR(D94="",C94&lt;&gt;"Active"),0,IF(AND(D94&gt;=Dashboard!$A$5,D94&lt;=Dashboard!$C$5,OR(Dashboard!$E$5="All Clinics",H94=Dashboard!$E$5),OR(Dashboard!$G$5="All Providers",F94=Dashboard!$G$5),OR(Dashboard!$I$5="All Visit Modes",I94=Dashboard!$I$5)),1,0))</f>
        <v/>
      </c>
    </row>
    <row r="95">
      <c r="A95" s="20" t="n"/>
      <c r="B95" s="21" t="n"/>
      <c r="C95" s="20" t="n"/>
      <c r="D95" s="21" t="n"/>
      <c r="E95" s="22">
        <f>IF(D95="","",CHOOSE(WEEKDAY(D95,1),"Sunday","Monday","Tuesday","Wednesday","Thursday","Friday","Saturday"))</f>
        <v/>
      </c>
      <c r="F95" s="20" t="n"/>
      <c r="G95" s="22">
        <f>IFERROR(INDEX('Provider Directory'!$A$7:$A$106,MATCH(F95,'Provider Directory'!$C$7:$C$106,0)),"")</f>
        <v/>
      </c>
      <c r="H95" s="20" t="n"/>
      <c r="I95" s="20" t="n"/>
      <c r="J95" s="20" t="n"/>
      <c r="K95" s="20" t="n"/>
      <c r="L95" s="20" t="n"/>
      <c r="M95" s="23" t="n"/>
      <c r="N95" s="23" t="n"/>
      <c r="O95" s="20" t="n"/>
      <c r="P95" s="24">
        <f>IF(OR(C95&lt;&gt;"Active",J95&lt;&gt;"Available",N95&lt;=M95),0,MAX(0,((N95-M95)*1440-IF(O95="",0,O95))/60))</f>
        <v/>
      </c>
      <c r="Q95" s="22">
        <f>IF(OR(K95="",K95&lt;=0,P95&lt;=0),0,INT(P95*60/K95))</f>
        <v/>
      </c>
      <c r="R95" s="22">
        <f>IF(Q95="","",MAX(0,Q95-IF(L95="",0,L95)))</f>
        <v/>
      </c>
      <c r="S95" s="34">
        <f>IF(Q95=0,"",IF(L95="",0,L95/Q95))</f>
        <v/>
      </c>
      <c r="T95" s="22">
        <f>IF(OR(A95="",C95&lt;&gt;"Active"),"",IF(SUMPRODUCT(($C$7:$C$506="Active")*($D$7:$D$506=D95)*($F$7:$F$506=F95)*($M$7:$M$506&lt;N95)*($N$7:$N$506&gt;M95)*($A$7:$A$506&lt;&gt;A95))&gt;0,"Overlap",""))</f>
        <v/>
      </c>
      <c r="U95" s="22">
        <f>IF(COUNTA(A95:O95)=0,"",IF(A95="","Missing ID",IF(COUNTIF($A$7:$A$506,A95)&gt;1,"Duplicate ID",IF(G95="","Provider not found",IF(N95&lt;=M95,"End must be after start",IF(AND(J95="Available",L95&gt;Q95),"Booked exceeds capacity","OK"))))))</f>
        <v/>
      </c>
      <c r="V95" s="22">
        <f>IF(U95="","",IF(U95&lt;&gt;"OK",U95,IF(T95="Overlap","Overlap","OK")))</f>
        <v/>
      </c>
      <c r="W95" s="20" t="n"/>
      <c r="X95" s="22">
        <f>IF(OR(D95="",C95&lt;&gt;"Active"),0,IF(AND(D95&gt;=Dashboard!$A$5,D95&lt;=Dashboard!$C$5,OR(Dashboard!$E$5="All Clinics",H95=Dashboard!$E$5),OR(Dashboard!$G$5="All Providers",F95=Dashboard!$G$5),OR(Dashboard!$I$5="All Visit Modes",I95=Dashboard!$I$5)),1,0))</f>
        <v/>
      </c>
    </row>
    <row r="96">
      <c r="A96" s="20" t="n"/>
      <c r="B96" s="21" t="n"/>
      <c r="C96" s="20" t="n"/>
      <c r="D96" s="21" t="n"/>
      <c r="E96" s="22">
        <f>IF(D96="","",CHOOSE(WEEKDAY(D96,1),"Sunday","Monday","Tuesday","Wednesday","Thursday","Friday","Saturday"))</f>
        <v/>
      </c>
      <c r="F96" s="20" t="n"/>
      <c r="G96" s="22">
        <f>IFERROR(INDEX('Provider Directory'!$A$7:$A$106,MATCH(F96,'Provider Directory'!$C$7:$C$106,0)),"")</f>
        <v/>
      </c>
      <c r="H96" s="20" t="n"/>
      <c r="I96" s="20" t="n"/>
      <c r="J96" s="20" t="n"/>
      <c r="K96" s="20" t="n"/>
      <c r="L96" s="20" t="n"/>
      <c r="M96" s="23" t="n"/>
      <c r="N96" s="23" t="n"/>
      <c r="O96" s="20" t="n"/>
      <c r="P96" s="24">
        <f>IF(OR(C96&lt;&gt;"Active",J96&lt;&gt;"Available",N96&lt;=M96),0,MAX(0,((N96-M96)*1440-IF(O96="",0,O96))/60))</f>
        <v/>
      </c>
      <c r="Q96" s="22">
        <f>IF(OR(K96="",K96&lt;=0,P96&lt;=0),0,INT(P96*60/K96))</f>
        <v/>
      </c>
      <c r="R96" s="22">
        <f>IF(Q96="","",MAX(0,Q96-IF(L96="",0,L96)))</f>
        <v/>
      </c>
      <c r="S96" s="34">
        <f>IF(Q96=0,"",IF(L96="",0,L96/Q96))</f>
        <v/>
      </c>
      <c r="T96" s="22">
        <f>IF(OR(A96="",C96&lt;&gt;"Active"),"",IF(SUMPRODUCT(($C$7:$C$506="Active")*($D$7:$D$506=D96)*($F$7:$F$506=F96)*($M$7:$M$506&lt;N96)*($N$7:$N$506&gt;M96)*($A$7:$A$506&lt;&gt;A96))&gt;0,"Overlap",""))</f>
        <v/>
      </c>
      <c r="U96" s="22">
        <f>IF(COUNTA(A96:O96)=0,"",IF(A96="","Missing ID",IF(COUNTIF($A$7:$A$506,A96)&gt;1,"Duplicate ID",IF(G96="","Provider not found",IF(N96&lt;=M96,"End must be after start",IF(AND(J96="Available",L96&gt;Q96),"Booked exceeds capacity","OK"))))))</f>
        <v/>
      </c>
      <c r="V96" s="22">
        <f>IF(U96="","",IF(U96&lt;&gt;"OK",U96,IF(T96="Overlap","Overlap","OK")))</f>
        <v/>
      </c>
      <c r="W96" s="20" t="n"/>
      <c r="X96" s="22">
        <f>IF(OR(D96="",C96&lt;&gt;"Active"),0,IF(AND(D96&gt;=Dashboard!$A$5,D96&lt;=Dashboard!$C$5,OR(Dashboard!$E$5="All Clinics",H96=Dashboard!$E$5),OR(Dashboard!$G$5="All Providers",F96=Dashboard!$G$5),OR(Dashboard!$I$5="All Visit Modes",I96=Dashboard!$I$5)),1,0))</f>
        <v/>
      </c>
    </row>
    <row r="97">
      <c r="A97" s="20" t="n"/>
      <c r="B97" s="21" t="n"/>
      <c r="C97" s="20" t="n"/>
      <c r="D97" s="21" t="n"/>
      <c r="E97" s="22">
        <f>IF(D97="","",CHOOSE(WEEKDAY(D97,1),"Sunday","Monday","Tuesday","Wednesday","Thursday","Friday","Saturday"))</f>
        <v/>
      </c>
      <c r="F97" s="20" t="n"/>
      <c r="G97" s="22">
        <f>IFERROR(INDEX('Provider Directory'!$A$7:$A$106,MATCH(F97,'Provider Directory'!$C$7:$C$106,0)),"")</f>
        <v/>
      </c>
      <c r="H97" s="20" t="n"/>
      <c r="I97" s="20" t="n"/>
      <c r="J97" s="20" t="n"/>
      <c r="K97" s="20" t="n"/>
      <c r="L97" s="20" t="n"/>
      <c r="M97" s="23" t="n"/>
      <c r="N97" s="23" t="n"/>
      <c r="O97" s="20" t="n"/>
      <c r="P97" s="24">
        <f>IF(OR(C97&lt;&gt;"Active",J97&lt;&gt;"Available",N97&lt;=M97),0,MAX(0,((N97-M97)*1440-IF(O97="",0,O97))/60))</f>
        <v/>
      </c>
      <c r="Q97" s="22">
        <f>IF(OR(K97="",K97&lt;=0,P97&lt;=0),0,INT(P97*60/K97))</f>
        <v/>
      </c>
      <c r="R97" s="22">
        <f>IF(Q97="","",MAX(0,Q97-IF(L97="",0,L97)))</f>
        <v/>
      </c>
      <c r="S97" s="34">
        <f>IF(Q97=0,"",IF(L97="",0,L97/Q97))</f>
        <v/>
      </c>
      <c r="T97" s="22">
        <f>IF(OR(A97="",C97&lt;&gt;"Active"),"",IF(SUMPRODUCT(($C$7:$C$506="Active")*($D$7:$D$506=D97)*($F$7:$F$506=F97)*($M$7:$M$506&lt;N97)*($N$7:$N$506&gt;M97)*($A$7:$A$506&lt;&gt;A97))&gt;0,"Overlap",""))</f>
        <v/>
      </c>
      <c r="U97" s="22">
        <f>IF(COUNTA(A97:O97)=0,"",IF(A97="","Missing ID",IF(COUNTIF($A$7:$A$506,A97)&gt;1,"Duplicate ID",IF(G97="","Provider not found",IF(N97&lt;=M97,"End must be after start",IF(AND(J97="Available",L97&gt;Q97),"Booked exceeds capacity","OK"))))))</f>
        <v/>
      </c>
      <c r="V97" s="22">
        <f>IF(U97="","",IF(U97&lt;&gt;"OK",U97,IF(T97="Overlap","Overlap","OK")))</f>
        <v/>
      </c>
      <c r="W97" s="20" t="n"/>
      <c r="X97" s="22">
        <f>IF(OR(D97="",C97&lt;&gt;"Active"),0,IF(AND(D97&gt;=Dashboard!$A$5,D97&lt;=Dashboard!$C$5,OR(Dashboard!$E$5="All Clinics",H97=Dashboard!$E$5),OR(Dashboard!$G$5="All Providers",F97=Dashboard!$G$5),OR(Dashboard!$I$5="All Visit Modes",I97=Dashboard!$I$5)),1,0))</f>
        <v/>
      </c>
    </row>
    <row r="98">
      <c r="A98" s="20" t="n"/>
      <c r="B98" s="21" t="n"/>
      <c r="C98" s="20" t="n"/>
      <c r="D98" s="21" t="n"/>
      <c r="E98" s="22">
        <f>IF(D98="","",CHOOSE(WEEKDAY(D98,1),"Sunday","Monday","Tuesday","Wednesday","Thursday","Friday","Saturday"))</f>
        <v/>
      </c>
      <c r="F98" s="20" t="n"/>
      <c r="G98" s="22">
        <f>IFERROR(INDEX('Provider Directory'!$A$7:$A$106,MATCH(F98,'Provider Directory'!$C$7:$C$106,0)),"")</f>
        <v/>
      </c>
      <c r="H98" s="20" t="n"/>
      <c r="I98" s="20" t="n"/>
      <c r="J98" s="20" t="n"/>
      <c r="K98" s="20" t="n"/>
      <c r="L98" s="20" t="n"/>
      <c r="M98" s="23" t="n"/>
      <c r="N98" s="23" t="n"/>
      <c r="O98" s="20" t="n"/>
      <c r="P98" s="24">
        <f>IF(OR(C98&lt;&gt;"Active",J98&lt;&gt;"Available",N98&lt;=M98),0,MAX(0,((N98-M98)*1440-IF(O98="",0,O98))/60))</f>
        <v/>
      </c>
      <c r="Q98" s="22">
        <f>IF(OR(K98="",K98&lt;=0,P98&lt;=0),0,INT(P98*60/K98))</f>
        <v/>
      </c>
      <c r="R98" s="22">
        <f>IF(Q98="","",MAX(0,Q98-IF(L98="",0,L98)))</f>
        <v/>
      </c>
      <c r="S98" s="34">
        <f>IF(Q98=0,"",IF(L98="",0,L98/Q98))</f>
        <v/>
      </c>
      <c r="T98" s="22">
        <f>IF(OR(A98="",C98&lt;&gt;"Active"),"",IF(SUMPRODUCT(($C$7:$C$506="Active")*($D$7:$D$506=D98)*($F$7:$F$506=F98)*($M$7:$M$506&lt;N98)*($N$7:$N$506&gt;M98)*($A$7:$A$506&lt;&gt;A98))&gt;0,"Overlap",""))</f>
        <v/>
      </c>
      <c r="U98" s="22">
        <f>IF(COUNTA(A98:O98)=0,"",IF(A98="","Missing ID",IF(COUNTIF($A$7:$A$506,A98)&gt;1,"Duplicate ID",IF(G98="","Provider not found",IF(N98&lt;=M98,"End must be after start",IF(AND(J98="Available",L98&gt;Q98),"Booked exceeds capacity","OK"))))))</f>
        <v/>
      </c>
      <c r="V98" s="22">
        <f>IF(U98="","",IF(U98&lt;&gt;"OK",U98,IF(T98="Overlap","Overlap","OK")))</f>
        <v/>
      </c>
      <c r="W98" s="20" t="n"/>
      <c r="X98" s="22">
        <f>IF(OR(D98="",C98&lt;&gt;"Active"),0,IF(AND(D98&gt;=Dashboard!$A$5,D98&lt;=Dashboard!$C$5,OR(Dashboard!$E$5="All Clinics",H98=Dashboard!$E$5),OR(Dashboard!$G$5="All Providers",F98=Dashboard!$G$5),OR(Dashboard!$I$5="All Visit Modes",I98=Dashboard!$I$5)),1,0))</f>
        <v/>
      </c>
    </row>
    <row r="99">
      <c r="A99" s="20" t="n"/>
      <c r="B99" s="21" t="n"/>
      <c r="C99" s="20" t="n"/>
      <c r="D99" s="21" t="n"/>
      <c r="E99" s="22">
        <f>IF(D99="","",CHOOSE(WEEKDAY(D99,1),"Sunday","Monday","Tuesday","Wednesday","Thursday","Friday","Saturday"))</f>
        <v/>
      </c>
      <c r="F99" s="20" t="n"/>
      <c r="G99" s="22">
        <f>IFERROR(INDEX('Provider Directory'!$A$7:$A$106,MATCH(F99,'Provider Directory'!$C$7:$C$106,0)),"")</f>
        <v/>
      </c>
      <c r="H99" s="20" t="n"/>
      <c r="I99" s="20" t="n"/>
      <c r="J99" s="20" t="n"/>
      <c r="K99" s="20" t="n"/>
      <c r="L99" s="20" t="n"/>
      <c r="M99" s="23" t="n"/>
      <c r="N99" s="23" t="n"/>
      <c r="O99" s="20" t="n"/>
      <c r="P99" s="24">
        <f>IF(OR(C99&lt;&gt;"Active",J99&lt;&gt;"Available",N99&lt;=M99),0,MAX(0,((N99-M99)*1440-IF(O99="",0,O99))/60))</f>
        <v/>
      </c>
      <c r="Q99" s="22">
        <f>IF(OR(K99="",K99&lt;=0,P99&lt;=0),0,INT(P99*60/K99))</f>
        <v/>
      </c>
      <c r="R99" s="22">
        <f>IF(Q99="","",MAX(0,Q99-IF(L99="",0,L99)))</f>
        <v/>
      </c>
      <c r="S99" s="34">
        <f>IF(Q99=0,"",IF(L99="",0,L99/Q99))</f>
        <v/>
      </c>
      <c r="T99" s="22">
        <f>IF(OR(A99="",C99&lt;&gt;"Active"),"",IF(SUMPRODUCT(($C$7:$C$506="Active")*($D$7:$D$506=D99)*($F$7:$F$506=F99)*($M$7:$M$506&lt;N99)*($N$7:$N$506&gt;M99)*($A$7:$A$506&lt;&gt;A99))&gt;0,"Overlap",""))</f>
        <v/>
      </c>
      <c r="U99" s="22">
        <f>IF(COUNTA(A99:O99)=0,"",IF(A99="","Missing ID",IF(COUNTIF($A$7:$A$506,A99)&gt;1,"Duplicate ID",IF(G99="","Provider not found",IF(N99&lt;=M99,"End must be after start",IF(AND(J99="Available",L99&gt;Q99),"Booked exceeds capacity","OK"))))))</f>
        <v/>
      </c>
      <c r="V99" s="22">
        <f>IF(U99="","",IF(U99&lt;&gt;"OK",U99,IF(T99="Overlap","Overlap","OK")))</f>
        <v/>
      </c>
      <c r="W99" s="20" t="n"/>
      <c r="X99" s="22">
        <f>IF(OR(D99="",C99&lt;&gt;"Active"),0,IF(AND(D99&gt;=Dashboard!$A$5,D99&lt;=Dashboard!$C$5,OR(Dashboard!$E$5="All Clinics",H99=Dashboard!$E$5),OR(Dashboard!$G$5="All Providers",F99=Dashboard!$G$5),OR(Dashboard!$I$5="All Visit Modes",I99=Dashboard!$I$5)),1,0))</f>
        <v/>
      </c>
    </row>
    <row r="100">
      <c r="A100" s="20" t="n"/>
      <c r="B100" s="21" t="n"/>
      <c r="C100" s="20" t="n"/>
      <c r="D100" s="21" t="n"/>
      <c r="E100" s="22">
        <f>IF(D100="","",CHOOSE(WEEKDAY(D100,1),"Sunday","Monday","Tuesday","Wednesday","Thursday","Friday","Saturday"))</f>
        <v/>
      </c>
      <c r="F100" s="20" t="n"/>
      <c r="G100" s="22">
        <f>IFERROR(INDEX('Provider Directory'!$A$7:$A$106,MATCH(F100,'Provider Directory'!$C$7:$C$106,0)),"")</f>
        <v/>
      </c>
      <c r="H100" s="20" t="n"/>
      <c r="I100" s="20" t="n"/>
      <c r="J100" s="20" t="n"/>
      <c r="K100" s="20" t="n"/>
      <c r="L100" s="20" t="n"/>
      <c r="M100" s="23" t="n"/>
      <c r="N100" s="23" t="n"/>
      <c r="O100" s="20" t="n"/>
      <c r="P100" s="24">
        <f>IF(OR(C100&lt;&gt;"Active",J100&lt;&gt;"Available",N100&lt;=M100),0,MAX(0,((N100-M100)*1440-IF(O100="",0,O100))/60))</f>
        <v/>
      </c>
      <c r="Q100" s="22">
        <f>IF(OR(K100="",K100&lt;=0,P100&lt;=0),0,INT(P100*60/K100))</f>
        <v/>
      </c>
      <c r="R100" s="22">
        <f>IF(Q100="","",MAX(0,Q100-IF(L100="",0,L100)))</f>
        <v/>
      </c>
      <c r="S100" s="34">
        <f>IF(Q100=0,"",IF(L100="",0,L100/Q100))</f>
        <v/>
      </c>
      <c r="T100" s="22">
        <f>IF(OR(A100="",C100&lt;&gt;"Active"),"",IF(SUMPRODUCT(($C$7:$C$506="Active")*($D$7:$D$506=D100)*($F$7:$F$506=F100)*($M$7:$M$506&lt;N100)*($N$7:$N$506&gt;M100)*($A$7:$A$506&lt;&gt;A100))&gt;0,"Overlap",""))</f>
        <v/>
      </c>
      <c r="U100" s="22">
        <f>IF(COUNTA(A100:O100)=0,"",IF(A100="","Missing ID",IF(COUNTIF($A$7:$A$506,A100)&gt;1,"Duplicate ID",IF(G100="","Provider not found",IF(N100&lt;=M100,"End must be after start",IF(AND(J100="Available",L100&gt;Q100),"Booked exceeds capacity","OK"))))))</f>
        <v/>
      </c>
      <c r="V100" s="22">
        <f>IF(U100="","",IF(U100&lt;&gt;"OK",U100,IF(T100="Overlap","Overlap","OK")))</f>
        <v/>
      </c>
      <c r="W100" s="20" t="n"/>
      <c r="X100" s="22">
        <f>IF(OR(D100="",C100&lt;&gt;"Active"),0,IF(AND(D100&gt;=Dashboard!$A$5,D100&lt;=Dashboard!$C$5,OR(Dashboard!$E$5="All Clinics",H100=Dashboard!$E$5),OR(Dashboard!$G$5="All Providers",F100=Dashboard!$G$5),OR(Dashboard!$I$5="All Visit Modes",I100=Dashboard!$I$5)),1,0))</f>
        <v/>
      </c>
    </row>
    <row r="101">
      <c r="A101" s="20" t="n"/>
      <c r="B101" s="21" t="n"/>
      <c r="C101" s="20" t="n"/>
      <c r="D101" s="21" t="n"/>
      <c r="E101" s="22">
        <f>IF(D101="","",CHOOSE(WEEKDAY(D101,1),"Sunday","Monday","Tuesday","Wednesday","Thursday","Friday","Saturday"))</f>
        <v/>
      </c>
      <c r="F101" s="20" t="n"/>
      <c r="G101" s="22">
        <f>IFERROR(INDEX('Provider Directory'!$A$7:$A$106,MATCH(F101,'Provider Directory'!$C$7:$C$106,0)),"")</f>
        <v/>
      </c>
      <c r="H101" s="20" t="n"/>
      <c r="I101" s="20" t="n"/>
      <c r="J101" s="20" t="n"/>
      <c r="K101" s="20" t="n"/>
      <c r="L101" s="20" t="n"/>
      <c r="M101" s="23" t="n"/>
      <c r="N101" s="23" t="n"/>
      <c r="O101" s="20" t="n"/>
      <c r="P101" s="24">
        <f>IF(OR(C101&lt;&gt;"Active",J101&lt;&gt;"Available",N101&lt;=M101),0,MAX(0,((N101-M101)*1440-IF(O101="",0,O101))/60))</f>
        <v/>
      </c>
      <c r="Q101" s="22">
        <f>IF(OR(K101="",K101&lt;=0,P101&lt;=0),0,INT(P101*60/K101))</f>
        <v/>
      </c>
      <c r="R101" s="22">
        <f>IF(Q101="","",MAX(0,Q101-IF(L101="",0,L101)))</f>
        <v/>
      </c>
      <c r="S101" s="34">
        <f>IF(Q101=0,"",IF(L101="",0,L101/Q101))</f>
        <v/>
      </c>
      <c r="T101" s="22">
        <f>IF(OR(A101="",C101&lt;&gt;"Active"),"",IF(SUMPRODUCT(($C$7:$C$506="Active")*($D$7:$D$506=D101)*($F$7:$F$506=F101)*($M$7:$M$506&lt;N101)*($N$7:$N$506&gt;M101)*($A$7:$A$506&lt;&gt;A101))&gt;0,"Overlap",""))</f>
        <v/>
      </c>
      <c r="U101" s="22">
        <f>IF(COUNTA(A101:O101)=0,"",IF(A101="","Missing ID",IF(COUNTIF($A$7:$A$506,A101)&gt;1,"Duplicate ID",IF(G101="","Provider not found",IF(N101&lt;=M101,"End must be after start",IF(AND(J101="Available",L101&gt;Q101),"Booked exceeds capacity","OK"))))))</f>
        <v/>
      </c>
      <c r="V101" s="22">
        <f>IF(U101="","",IF(U101&lt;&gt;"OK",U101,IF(T101="Overlap","Overlap","OK")))</f>
        <v/>
      </c>
      <c r="W101" s="20" t="n"/>
      <c r="X101" s="22">
        <f>IF(OR(D101="",C101&lt;&gt;"Active"),0,IF(AND(D101&gt;=Dashboard!$A$5,D101&lt;=Dashboard!$C$5,OR(Dashboard!$E$5="All Clinics",H101=Dashboard!$E$5),OR(Dashboard!$G$5="All Providers",F101=Dashboard!$G$5),OR(Dashboard!$I$5="All Visit Modes",I101=Dashboard!$I$5)),1,0))</f>
        <v/>
      </c>
    </row>
    <row r="102">
      <c r="A102" s="20" t="n"/>
      <c r="B102" s="21" t="n"/>
      <c r="C102" s="20" t="n"/>
      <c r="D102" s="21" t="n"/>
      <c r="E102" s="22">
        <f>IF(D102="","",CHOOSE(WEEKDAY(D102,1),"Sunday","Monday","Tuesday","Wednesday","Thursday","Friday","Saturday"))</f>
        <v/>
      </c>
      <c r="F102" s="20" t="n"/>
      <c r="G102" s="22">
        <f>IFERROR(INDEX('Provider Directory'!$A$7:$A$106,MATCH(F102,'Provider Directory'!$C$7:$C$106,0)),"")</f>
        <v/>
      </c>
      <c r="H102" s="20" t="n"/>
      <c r="I102" s="20" t="n"/>
      <c r="J102" s="20" t="n"/>
      <c r="K102" s="20" t="n"/>
      <c r="L102" s="20" t="n"/>
      <c r="M102" s="23" t="n"/>
      <c r="N102" s="23" t="n"/>
      <c r="O102" s="20" t="n"/>
      <c r="P102" s="24">
        <f>IF(OR(C102&lt;&gt;"Active",J102&lt;&gt;"Available",N102&lt;=M102),0,MAX(0,((N102-M102)*1440-IF(O102="",0,O102))/60))</f>
        <v/>
      </c>
      <c r="Q102" s="22">
        <f>IF(OR(K102="",K102&lt;=0,P102&lt;=0),0,INT(P102*60/K102))</f>
        <v/>
      </c>
      <c r="R102" s="22">
        <f>IF(Q102="","",MAX(0,Q102-IF(L102="",0,L102)))</f>
        <v/>
      </c>
      <c r="S102" s="34">
        <f>IF(Q102=0,"",IF(L102="",0,L102/Q102))</f>
        <v/>
      </c>
      <c r="T102" s="22">
        <f>IF(OR(A102="",C102&lt;&gt;"Active"),"",IF(SUMPRODUCT(($C$7:$C$506="Active")*($D$7:$D$506=D102)*($F$7:$F$506=F102)*($M$7:$M$506&lt;N102)*($N$7:$N$506&gt;M102)*($A$7:$A$506&lt;&gt;A102))&gt;0,"Overlap",""))</f>
        <v/>
      </c>
      <c r="U102" s="22">
        <f>IF(COUNTA(A102:O102)=0,"",IF(A102="","Missing ID",IF(COUNTIF($A$7:$A$506,A102)&gt;1,"Duplicate ID",IF(G102="","Provider not found",IF(N102&lt;=M102,"End must be after start",IF(AND(J102="Available",L102&gt;Q102),"Booked exceeds capacity","OK"))))))</f>
        <v/>
      </c>
      <c r="V102" s="22">
        <f>IF(U102="","",IF(U102&lt;&gt;"OK",U102,IF(T102="Overlap","Overlap","OK")))</f>
        <v/>
      </c>
      <c r="W102" s="20" t="n"/>
      <c r="X102" s="22">
        <f>IF(OR(D102="",C102&lt;&gt;"Active"),0,IF(AND(D102&gt;=Dashboard!$A$5,D102&lt;=Dashboard!$C$5,OR(Dashboard!$E$5="All Clinics",H102=Dashboard!$E$5),OR(Dashboard!$G$5="All Providers",F102=Dashboard!$G$5),OR(Dashboard!$I$5="All Visit Modes",I102=Dashboard!$I$5)),1,0))</f>
        <v/>
      </c>
    </row>
    <row r="103">
      <c r="A103" s="20" t="n"/>
      <c r="B103" s="21" t="n"/>
      <c r="C103" s="20" t="n"/>
      <c r="D103" s="21" t="n"/>
      <c r="E103" s="22">
        <f>IF(D103="","",CHOOSE(WEEKDAY(D103,1),"Sunday","Monday","Tuesday","Wednesday","Thursday","Friday","Saturday"))</f>
        <v/>
      </c>
      <c r="F103" s="20" t="n"/>
      <c r="G103" s="22">
        <f>IFERROR(INDEX('Provider Directory'!$A$7:$A$106,MATCH(F103,'Provider Directory'!$C$7:$C$106,0)),"")</f>
        <v/>
      </c>
      <c r="H103" s="20" t="n"/>
      <c r="I103" s="20" t="n"/>
      <c r="J103" s="20" t="n"/>
      <c r="K103" s="20" t="n"/>
      <c r="L103" s="20" t="n"/>
      <c r="M103" s="23" t="n"/>
      <c r="N103" s="23" t="n"/>
      <c r="O103" s="20" t="n"/>
      <c r="P103" s="24">
        <f>IF(OR(C103&lt;&gt;"Active",J103&lt;&gt;"Available",N103&lt;=M103),0,MAX(0,((N103-M103)*1440-IF(O103="",0,O103))/60))</f>
        <v/>
      </c>
      <c r="Q103" s="22">
        <f>IF(OR(K103="",K103&lt;=0,P103&lt;=0),0,INT(P103*60/K103))</f>
        <v/>
      </c>
      <c r="R103" s="22">
        <f>IF(Q103="","",MAX(0,Q103-IF(L103="",0,L103)))</f>
        <v/>
      </c>
      <c r="S103" s="34">
        <f>IF(Q103=0,"",IF(L103="",0,L103/Q103))</f>
        <v/>
      </c>
      <c r="T103" s="22">
        <f>IF(OR(A103="",C103&lt;&gt;"Active"),"",IF(SUMPRODUCT(($C$7:$C$506="Active")*($D$7:$D$506=D103)*($F$7:$F$506=F103)*($M$7:$M$506&lt;N103)*($N$7:$N$506&gt;M103)*($A$7:$A$506&lt;&gt;A103))&gt;0,"Overlap",""))</f>
        <v/>
      </c>
      <c r="U103" s="22">
        <f>IF(COUNTA(A103:O103)=0,"",IF(A103="","Missing ID",IF(COUNTIF($A$7:$A$506,A103)&gt;1,"Duplicate ID",IF(G103="","Provider not found",IF(N103&lt;=M103,"End must be after start",IF(AND(J103="Available",L103&gt;Q103),"Booked exceeds capacity","OK"))))))</f>
        <v/>
      </c>
      <c r="V103" s="22">
        <f>IF(U103="","",IF(U103&lt;&gt;"OK",U103,IF(T103="Overlap","Overlap","OK")))</f>
        <v/>
      </c>
      <c r="W103" s="20" t="n"/>
      <c r="X103" s="22">
        <f>IF(OR(D103="",C103&lt;&gt;"Active"),0,IF(AND(D103&gt;=Dashboard!$A$5,D103&lt;=Dashboard!$C$5,OR(Dashboard!$E$5="All Clinics",H103=Dashboard!$E$5),OR(Dashboard!$G$5="All Providers",F103=Dashboard!$G$5),OR(Dashboard!$I$5="All Visit Modes",I103=Dashboard!$I$5)),1,0))</f>
        <v/>
      </c>
    </row>
    <row r="104">
      <c r="A104" s="20" t="n"/>
      <c r="B104" s="21" t="n"/>
      <c r="C104" s="20" t="n"/>
      <c r="D104" s="21" t="n"/>
      <c r="E104" s="22">
        <f>IF(D104="","",CHOOSE(WEEKDAY(D104,1),"Sunday","Monday","Tuesday","Wednesday","Thursday","Friday","Saturday"))</f>
        <v/>
      </c>
      <c r="F104" s="20" t="n"/>
      <c r="G104" s="22">
        <f>IFERROR(INDEX('Provider Directory'!$A$7:$A$106,MATCH(F104,'Provider Directory'!$C$7:$C$106,0)),"")</f>
        <v/>
      </c>
      <c r="H104" s="20" t="n"/>
      <c r="I104" s="20" t="n"/>
      <c r="J104" s="20" t="n"/>
      <c r="K104" s="20" t="n"/>
      <c r="L104" s="20" t="n"/>
      <c r="M104" s="23" t="n"/>
      <c r="N104" s="23" t="n"/>
      <c r="O104" s="20" t="n"/>
      <c r="P104" s="24">
        <f>IF(OR(C104&lt;&gt;"Active",J104&lt;&gt;"Available",N104&lt;=M104),0,MAX(0,((N104-M104)*1440-IF(O104="",0,O104))/60))</f>
        <v/>
      </c>
      <c r="Q104" s="22">
        <f>IF(OR(K104="",K104&lt;=0,P104&lt;=0),0,INT(P104*60/K104))</f>
        <v/>
      </c>
      <c r="R104" s="22">
        <f>IF(Q104="","",MAX(0,Q104-IF(L104="",0,L104)))</f>
        <v/>
      </c>
      <c r="S104" s="34">
        <f>IF(Q104=0,"",IF(L104="",0,L104/Q104))</f>
        <v/>
      </c>
      <c r="T104" s="22">
        <f>IF(OR(A104="",C104&lt;&gt;"Active"),"",IF(SUMPRODUCT(($C$7:$C$506="Active")*($D$7:$D$506=D104)*($F$7:$F$506=F104)*($M$7:$M$506&lt;N104)*($N$7:$N$506&gt;M104)*($A$7:$A$506&lt;&gt;A104))&gt;0,"Overlap",""))</f>
        <v/>
      </c>
      <c r="U104" s="22">
        <f>IF(COUNTA(A104:O104)=0,"",IF(A104="","Missing ID",IF(COUNTIF($A$7:$A$506,A104)&gt;1,"Duplicate ID",IF(G104="","Provider not found",IF(N104&lt;=M104,"End must be after start",IF(AND(J104="Available",L104&gt;Q104),"Booked exceeds capacity","OK"))))))</f>
        <v/>
      </c>
      <c r="V104" s="22">
        <f>IF(U104="","",IF(U104&lt;&gt;"OK",U104,IF(T104="Overlap","Overlap","OK")))</f>
        <v/>
      </c>
      <c r="W104" s="20" t="n"/>
      <c r="X104" s="22">
        <f>IF(OR(D104="",C104&lt;&gt;"Active"),0,IF(AND(D104&gt;=Dashboard!$A$5,D104&lt;=Dashboard!$C$5,OR(Dashboard!$E$5="All Clinics",H104=Dashboard!$E$5),OR(Dashboard!$G$5="All Providers",F104=Dashboard!$G$5),OR(Dashboard!$I$5="All Visit Modes",I104=Dashboard!$I$5)),1,0))</f>
        <v/>
      </c>
    </row>
    <row r="105">
      <c r="A105" s="20" t="n"/>
      <c r="B105" s="21" t="n"/>
      <c r="C105" s="20" t="n"/>
      <c r="D105" s="21" t="n"/>
      <c r="E105" s="22">
        <f>IF(D105="","",CHOOSE(WEEKDAY(D105,1),"Sunday","Monday","Tuesday","Wednesday","Thursday","Friday","Saturday"))</f>
        <v/>
      </c>
      <c r="F105" s="20" t="n"/>
      <c r="G105" s="22">
        <f>IFERROR(INDEX('Provider Directory'!$A$7:$A$106,MATCH(F105,'Provider Directory'!$C$7:$C$106,0)),"")</f>
        <v/>
      </c>
      <c r="H105" s="20" t="n"/>
      <c r="I105" s="20" t="n"/>
      <c r="J105" s="20" t="n"/>
      <c r="K105" s="20" t="n"/>
      <c r="L105" s="20" t="n"/>
      <c r="M105" s="23" t="n"/>
      <c r="N105" s="23" t="n"/>
      <c r="O105" s="20" t="n"/>
      <c r="P105" s="24">
        <f>IF(OR(C105&lt;&gt;"Active",J105&lt;&gt;"Available",N105&lt;=M105),0,MAX(0,((N105-M105)*1440-IF(O105="",0,O105))/60))</f>
        <v/>
      </c>
      <c r="Q105" s="22">
        <f>IF(OR(K105="",K105&lt;=0,P105&lt;=0),0,INT(P105*60/K105))</f>
        <v/>
      </c>
      <c r="R105" s="22">
        <f>IF(Q105="","",MAX(0,Q105-IF(L105="",0,L105)))</f>
        <v/>
      </c>
      <c r="S105" s="34">
        <f>IF(Q105=0,"",IF(L105="",0,L105/Q105))</f>
        <v/>
      </c>
      <c r="T105" s="22">
        <f>IF(OR(A105="",C105&lt;&gt;"Active"),"",IF(SUMPRODUCT(($C$7:$C$506="Active")*($D$7:$D$506=D105)*($F$7:$F$506=F105)*($M$7:$M$506&lt;N105)*($N$7:$N$506&gt;M105)*($A$7:$A$506&lt;&gt;A105))&gt;0,"Overlap",""))</f>
        <v/>
      </c>
      <c r="U105" s="22">
        <f>IF(COUNTA(A105:O105)=0,"",IF(A105="","Missing ID",IF(COUNTIF($A$7:$A$506,A105)&gt;1,"Duplicate ID",IF(G105="","Provider not found",IF(N105&lt;=M105,"End must be after start",IF(AND(J105="Available",L105&gt;Q105),"Booked exceeds capacity","OK"))))))</f>
        <v/>
      </c>
      <c r="V105" s="22">
        <f>IF(U105="","",IF(U105&lt;&gt;"OK",U105,IF(T105="Overlap","Overlap","OK")))</f>
        <v/>
      </c>
      <c r="W105" s="20" t="n"/>
      <c r="X105" s="22">
        <f>IF(OR(D105="",C105&lt;&gt;"Active"),0,IF(AND(D105&gt;=Dashboard!$A$5,D105&lt;=Dashboard!$C$5,OR(Dashboard!$E$5="All Clinics",H105=Dashboard!$E$5),OR(Dashboard!$G$5="All Providers",F105=Dashboard!$G$5),OR(Dashboard!$I$5="All Visit Modes",I105=Dashboard!$I$5)),1,0))</f>
        <v/>
      </c>
    </row>
    <row r="106">
      <c r="A106" s="20" t="n"/>
      <c r="B106" s="21" t="n"/>
      <c r="C106" s="20" t="n"/>
      <c r="D106" s="21" t="n"/>
      <c r="E106" s="22">
        <f>IF(D106="","",CHOOSE(WEEKDAY(D106,1),"Sunday","Monday","Tuesday","Wednesday","Thursday","Friday","Saturday"))</f>
        <v/>
      </c>
      <c r="F106" s="20" t="n"/>
      <c r="G106" s="22">
        <f>IFERROR(INDEX('Provider Directory'!$A$7:$A$106,MATCH(F106,'Provider Directory'!$C$7:$C$106,0)),"")</f>
        <v/>
      </c>
      <c r="H106" s="20" t="n"/>
      <c r="I106" s="20" t="n"/>
      <c r="J106" s="20" t="n"/>
      <c r="K106" s="20" t="n"/>
      <c r="L106" s="20" t="n"/>
      <c r="M106" s="23" t="n"/>
      <c r="N106" s="23" t="n"/>
      <c r="O106" s="20" t="n"/>
      <c r="P106" s="24">
        <f>IF(OR(C106&lt;&gt;"Active",J106&lt;&gt;"Available",N106&lt;=M106),0,MAX(0,((N106-M106)*1440-IF(O106="",0,O106))/60))</f>
        <v/>
      </c>
      <c r="Q106" s="22">
        <f>IF(OR(K106="",K106&lt;=0,P106&lt;=0),0,INT(P106*60/K106))</f>
        <v/>
      </c>
      <c r="R106" s="22">
        <f>IF(Q106="","",MAX(0,Q106-IF(L106="",0,L106)))</f>
        <v/>
      </c>
      <c r="S106" s="34">
        <f>IF(Q106=0,"",IF(L106="",0,L106/Q106))</f>
        <v/>
      </c>
      <c r="T106" s="22">
        <f>IF(OR(A106="",C106&lt;&gt;"Active"),"",IF(SUMPRODUCT(($C$7:$C$506="Active")*($D$7:$D$506=D106)*($F$7:$F$506=F106)*($M$7:$M$506&lt;N106)*($N$7:$N$506&gt;M106)*($A$7:$A$506&lt;&gt;A106))&gt;0,"Overlap",""))</f>
        <v/>
      </c>
      <c r="U106" s="22">
        <f>IF(COUNTA(A106:O106)=0,"",IF(A106="","Missing ID",IF(COUNTIF($A$7:$A$506,A106)&gt;1,"Duplicate ID",IF(G106="","Provider not found",IF(N106&lt;=M106,"End must be after start",IF(AND(J106="Available",L106&gt;Q106),"Booked exceeds capacity","OK"))))))</f>
        <v/>
      </c>
      <c r="V106" s="22">
        <f>IF(U106="","",IF(U106&lt;&gt;"OK",U106,IF(T106="Overlap","Overlap","OK")))</f>
        <v/>
      </c>
      <c r="W106" s="20" t="n"/>
      <c r="X106" s="22">
        <f>IF(OR(D106="",C106&lt;&gt;"Active"),0,IF(AND(D106&gt;=Dashboard!$A$5,D106&lt;=Dashboard!$C$5,OR(Dashboard!$E$5="All Clinics",H106=Dashboard!$E$5),OR(Dashboard!$G$5="All Providers",F106=Dashboard!$G$5),OR(Dashboard!$I$5="All Visit Modes",I106=Dashboard!$I$5)),1,0))</f>
        <v/>
      </c>
    </row>
    <row r="107">
      <c r="A107" s="20" t="n"/>
      <c r="B107" s="21" t="n"/>
      <c r="C107" s="20" t="n"/>
      <c r="D107" s="21" t="n"/>
      <c r="E107" s="22">
        <f>IF(D107="","",CHOOSE(WEEKDAY(D107,1),"Sunday","Monday","Tuesday","Wednesday","Thursday","Friday","Saturday"))</f>
        <v/>
      </c>
      <c r="F107" s="20" t="n"/>
      <c r="G107" s="22">
        <f>IFERROR(INDEX('Provider Directory'!$A$7:$A$106,MATCH(F107,'Provider Directory'!$C$7:$C$106,0)),"")</f>
        <v/>
      </c>
      <c r="H107" s="20" t="n"/>
      <c r="I107" s="20" t="n"/>
      <c r="J107" s="20" t="n"/>
      <c r="K107" s="20" t="n"/>
      <c r="L107" s="20" t="n"/>
      <c r="M107" s="23" t="n"/>
      <c r="N107" s="23" t="n"/>
      <c r="O107" s="20" t="n"/>
      <c r="P107" s="24">
        <f>IF(OR(C107&lt;&gt;"Active",J107&lt;&gt;"Available",N107&lt;=M107),0,MAX(0,((N107-M107)*1440-IF(O107="",0,O107))/60))</f>
        <v/>
      </c>
      <c r="Q107" s="22">
        <f>IF(OR(K107="",K107&lt;=0,P107&lt;=0),0,INT(P107*60/K107))</f>
        <v/>
      </c>
      <c r="R107" s="22">
        <f>IF(Q107="","",MAX(0,Q107-IF(L107="",0,L107)))</f>
        <v/>
      </c>
      <c r="S107" s="34">
        <f>IF(Q107=0,"",IF(L107="",0,L107/Q107))</f>
        <v/>
      </c>
      <c r="T107" s="22">
        <f>IF(OR(A107="",C107&lt;&gt;"Active"),"",IF(SUMPRODUCT(($C$7:$C$506="Active")*($D$7:$D$506=D107)*($F$7:$F$506=F107)*($M$7:$M$506&lt;N107)*($N$7:$N$506&gt;M107)*($A$7:$A$506&lt;&gt;A107))&gt;0,"Overlap",""))</f>
        <v/>
      </c>
      <c r="U107" s="22">
        <f>IF(COUNTA(A107:O107)=0,"",IF(A107="","Missing ID",IF(COUNTIF($A$7:$A$506,A107)&gt;1,"Duplicate ID",IF(G107="","Provider not found",IF(N107&lt;=M107,"End must be after start",IF(AND(J107="Available",L107&gt;Q107),"Booked exceeds capacity","OK"))))))</f>
        <v/>
      </c>
      <c r="V107" s="22">
        <f>IF(U107="","",IF(U107&lt;&gt;"OK",U107,IF(T107="Overlap","Overlap","OK")))</f>
        <v/>
      </c>
      <c r="W107" s="20" t="n"/>
      <c r="X107" s="22">
        <f>IF(OR(D107="",C107&lt;&gt;"Active"),0,IF(AND(D107&gt;=Dashboard!$A$5,D107&lt;=Dashboard!$C$5,OR(Dashboard!$E$5="All Clinics",H107=Dashboard!$E$5),OR(Dashboard!$G$5="All Providers",F107=Dashboard!$G$5),OR(Dashboard!$I$5="All Visit Modes",I107=Dashboard!$I$5)),1,0))</f>
        <v/>
      </c>
    </row>
    <row r="108">
      <c r="A108" s="20" t="n"/>
      <c r="B108" s="21" t="n"/>
      <c r="C108" s="20" t="n"/>
      <c r="D108" s="21" t="n"/>
      <c r="E108" s="22">
        <f>IF(D108="","",CHOOSE(WEEKDAY(D108,1),"Sunday","Monday","Tuesday","Wednesday","Thursday","Friday","Saturday"))</f>
        <v/>
      </c>
      <c r="F108" s="20" t="n"/>
      <c r="G108" s="22">
        <f>IFERROR(INDEX('Provider Directory'!$A$7:$A$106,MATCH(F108,'Provider Directory'!$C$7:$C$106,0)),"")</f>
        <v/>
      </c>
      <c r="H108" s="20" t="n"/>
      <c r="I108" s="20" t="n"/>
      <c r="J108" s="20" t="n"/>
      <c r="K108" s="20" t="n"/>
      <c r="L108" s="20" t="n"/>
      <c r="M108" s="23" t="n"/>
      <c r="N108" s="23" t="n"/>
      <c r="O108" s="20" t="n"/>
      <c r="P108" s="24">
        <f>IF(OR(C108&lt;&gt;"Active",J108&lt;&gt;"Available",N108&lt;=M108),0,MAX(0,((N108-M108)*1440-IF(O108="",0,O108))/60))</f>
        <v/>
      </c>
      <c r="Q108" s="22">
        <f>IF(OR(K108="",K108&lt;=0,P108&lt;=0),0,INT(P108*60/K108))</f>
        <v/>
      </c>
      <c r="R108" s="22">
        <f>IF(Q108="","",MAX(0,Q108-IF(L108="",0,L108)))</f>
        <v/>
      </c>
      <c r="S108" s="34">
        <f>IF(Q108=0,"",IF(L108="",0,L108/Q108))</f>
        <v/>
      </c>
      <c r="T108" s="22">
        <f>IF(OR(A108="",C108&lt;&gt;"Active"),"",IF(SUMPRODUCT(($C$7:$C$506="Active")*($D$7:$D$506=D108)*($F$7:$F$506=F108)*($M$7:$M$506&lt;N108)*($N$7:$N$506&gt;M108)*($A$7:$A$506&lt;&gt;A108))&gt;0,"Overlap",""))</f>
        <v/>
      </c>
      <c r="U108" s="22">
        <f>IF(COUNTA(A108:O108)=0,"",IF(A108="","Missing ID",IF(COUNTIF($A$7:$A$506,A108)&gt;1,"Duplicate ID",IF(G108="","Provider not found",IF(N108&lt;=M108,"End must be after start",IF(AND(J108="Available",L108&gt;Q108),"Booked exceeds capacity","OK"))))))</f>
        <v/>
      </c>
      <c r="V108" s="22">
        <f>IF(U108="","",IF(U108&lt;&gt;"OK",U108,IF(T108="Overlap","Overlap","OK")))</f>
        <v/>
      </c>
      <c r="W108" s="20" t="n"/>
      <c r="X108" s="22">
        <f>IF(OR(D108="",C108&lt;&gt;"Active"),0,IF(AND(D108&gt;=Dashboard!$A$5,D108&lt;=Dashboard!$C$5,OR(Dashboard!$E$5="All Clinics",H108=Dashboard!$E$5),OR(Dashboard!$G$5="All Providers",F108=Dashboard!$G$5),OR(Dashboard!$I$5="All Visit Modes",I108=Dashboard!$I$5)),1,0))</f>
        <v/>
      </c>
    </row>
    <row r="109">
      <c r="A109" s="20" t="n"/>
      <c r="B109" s="21" t="n"/>
      <c r="C109" s="20" t="n"/>
      <c r="D109" s="21" t="n"/>
      <c r="E109" s="22">
        <f>IF(D109="","",CHOOSE(WEEKDAY(D109,1),"Sunday","Monday","Tuesday","Wednesday","Thursday","Friday","Saturday"))</f>
        <v/>
      </c>
      <c r="F109" s="20" t="n"/>
      <c r="G109" s="22">
        <f>IFERROR(INDEX('Provider Directory'!$A$7:$A$106,MATCH(F109,'Provider Directory'!$C$7:$C$106,0)),"")</f>
        <v/>
      </c>
      <c r="H109" s="20" t="n"/>
      <c r="I109" s="20" t="n"/>
      <c r="J109" s="20" t="n"/>
      <c r="K109" s="20" t="n"/>
      <c r="L109" s="20" t="n"/>
      <c r="M109" s="23" t="n"/>
      <c r="N109" s="23" t="n"/>
      <c r="O109" s="20" t="n"/>
      <c r="P109" s="24">
        <f>IF(OR(C109&lt;&gt;"Active",J109&lt;&gt;"Available",N109&lt;=M109),0,MAX(0,((N109-M109)*1440-IF(O109="",0,O109))/60))</f>
        <v/>
      </c>
      <c r="Q109" s="22">
        <f>IF(OR(K109="",K109&lt;=0,P109&lt;=0),0,INT(P109*60/K109))</f>
        <v/>
      </c>
      <c r="R109" s="22">
        <f>IF(Q109="","",MAX(0,Q109-IF(L109="",0,L109)))</f>
        <v/>
      </c>
      <c r="S109" s="34">
        <f>IF(Q109=0,"",IF(L109="",0,L109/Q109))</f>
        <v/>
      </c>
      <c r="T109" s="22">
        <f>IF(OR(A109="",C109&lt;&gt;"Active"),"",IF(SUMPRODUCT(($C$7:$C$506="Active")*($D$7:$D$506=D109)*($F$7:$F$506=F109)*($M$7:$M$506&lt;N109)*($N$7:$N$506&gt;M109)*($A$7:$A$506&lt;&gt;A109))&gt;0,"Overlap",""))</f>
        <v/>
      </c>
      <c r="U109" s="22">
        <f>IF(COUNTA(A109:O109)=0,"",IF(A109="","Missing ID",IF(COUNTIF($A$7:$A$506,A109)&gt;1,"Duplicate ID",IF(G109="","Provider not found",IF(N109&lt;=M109,"End must be after start",IF(AND(J109="Available",L109&gt;Q109),"Booked exceeds capacity","OK"))))))</f>
        <v/>
      </c>
      <c r="V109" s="22">
        <f>IF(U109="","",IF(U109&lt;&gt;"OK",U109,IF(T109="Overlap","Overlap","OK")))</f>
        <v/>
      </c>
      <c r="W109" s="20" t="n"/>
      <c r="X109" s="22">
        <f>IF(OR(D109="",C109&lt;&gt;"Active"),0,IF(AND(D109&gt;=Dashboard!$A$5,D109&lt;=Dashboard!$C$5,OR(Dashboard!$E$5="All Clinics",H109=Dashboard!$E$5),OR(Dashboard!$G$5="All Providers",F109=Dashboard!$G$5),OR(Dashboard!$I$5="All Visit Modes",I109=Dashboard!$I$5)),1,0))</f>
        <v/>
      </c>
    </row>
    <row r="110">
      <c r="A110" s="20" t="n"/>
      <c r="B110" s="21" t="n"/>
      <c r="C110" s="20" t="n"/>
      <c r="D110" s="21" t="n"/>
      <c r="E110" s="22">
        <f>IF(D110="","",CHOOSE(WEEKDAY(D110,1),"Sunday","Monday","Tuesday","Wednesday","Thursday","Friday","Saturday"))</f>
        <v/>
      </c>
      <c r="F110" s="20" t="n"/>
      <c r="G110" s="22">
        <f>IFERROR(INDEX('Provider Directory'!$A$7:$A$106,MATCH(F110,'Provider Directory'!$C$7:$C$106,0)),"")</f>
        <v/>
      </c>
      <c r="H110" s="20" t="n"/>
      <c r="I110" s="20" t="n"/>
      <c r="J110" s="20" t="n"/>
      <c r="K110" s="20" t="n"/>
      <c r="L110" s="20" t="n"/>
      <c r="M110" s="23" t="n"/>
      <c r="N110" s="23" t="n"/>
      <c r="O110" s="20" t="n"/>
      <c r="P110" s="24">
        <f>IF(OR(C110&lt;&gt;"Active",J110&lt;&gt;"Available",N110&lt;=M110),0,MAX(0,((N110-M110)*1440-IF(O110="",0,O110))/60))</f>
        <v/>
      </c>
      <c r="Q110" s="22">
        <f>IF(OR(K110="",K110&lt;=0,P110&lt;=0),0,INT(P110*60/K110))</f>
        <v/>
      </c>
      <c r="R110" s="22">
        <f>IF(Q110="","",MAX(0,Q110-IF(L110="",0,L110)))</f>
        <v/>
      </c>
      <c r="S110" s="34">
        <f>IF(Q110=0,"",IF(L110="",0,L110/Q110))</f>
        <v/>
      </c>
      <c r="T110" s="22">
        <f>IF(OR(A110="",C110&lt;&gt;"Active"),"",IF(SUMPRODUCT(($C$7:$C$506="Active")*($D$7:$D$506=D110)*($F$7:$F$506=F110)*($M$7:$M$506&lt;N110)*($N$7:$N$506&gt;M110)*($A$7:$A$506&lt;&gt;A110))&gt;0,"Overlap",""))</f>
        <v/>
      </c>
      <c r="U110" s="22">
        <f>IF(COUNTA(A110:O110)=0,"",IF(A110="","Missing ID",IF(COUNTIF($A$7:$A$506,A110)&gt;1,"Duplicate ID",IF(G110="","Provider not found",IF(N110&lt;=M110,"End must be after start",IF(AND(J110="Available",L110&gt;Q110),"Booked exceeds capacity","OK"))))))</f>
        <v/>
      </c>
      <c r="V110" s="22">
        <f>IF(U110="","",IF(U110&lt;&gt;"OK",U110,IF(T110="Overlap","Overlap","OK")))</f>
        <v/>
      </c>
      <c r="W110" s="20" t="n"/>
      <c r="X110" s="22">
        <f>IF(OR(D110="",C110&lt;&gt;"Active"),0,IF(AND(D110&gt;=Dashboard!$A$5,D110&lt;=Dashboard!$C$5,OR(Dashboard!$E$5="All Clinics",H110=Dashboard!$E$5),OR(Dashboard!$G$5="All Providers",F110=Dashboard!$G$5),OR(Dashboard!$I$5="All Visit Modes",I110=Dashboard!$I$5)),1,0))</f>
        <v/>
      </c>
    </row>
    <row r="111">
      <c r="A111" s="20" t="n"/>
      <c r="B111" s="21" t="n"/>
      <c r="C111" s="20" t="n"/>
      <c r="D111" s="21" t="n"/>
      <c r="E111" s="22">
        <f>IF(D111="","",CHOOSE(WEEKDAY(D111,1),"Sunday","Monday","Tuesday","Wednesday","Thursday","Friday","Saturday"))</f>
        <v/>
      </c>
      <c r="F111" s="20" t="n"/>
      <c r="G111" s="22">
        <f>IFERROR(INDEX('Provider Directory'!$A$7:$A$106,MATCH(F111,'Provider Directory'!$C$7:$C$106,0)),"")</f>
        <v/>
      </c>
      <c r="H111" s="20" t="n"/>
      <c r="I111" s="20" t="n"/>
      <c r="J111" s="20" t="n"/>
      <c r="K111" s="20" t="n"/>
      <c r="L111" s="20" t="n"/>
      <c r="M111" s="23" t="n"/>
      <c r="N111" s="23" t="n"/>
      <c r="O111" s="20" t="n"/>
      <c r="P111" s="24">
        <f>IF(OR(C111&lt;&gt;"Active",J111&lt;&gt;"Available",N111&lt;=M111),0,MAX(0,((N111-M111)*1440-IF(O111="",0,O111))/60))</f>
        <v/>
      </c>
      <c r="Q111" s="22">
        <f>IF(OR(K111="",K111&lt;=0,P111&lt;=0),0,INT(P111*60/K111))</f>
        <v/>
      </c>
      <c r="R111" s="22">
        <f>IF(Q111="","",MAX(0,Q111-IF(L111="",0,L111)))</f>
        <v/>
      </c>
      <c r="S111" s="34">
        <f>IF(Q111=0,"",IF(L111="",0,L111/Q111))</f>
        <v/>
      </c>
      <c r="T111" s="22">
        <f>IF(OR(A111="",C111&lt;&gt;"Active"),"",IF(SUMPRODUCT(($C$7:$C$506="Active")*($D$7:$D$506=D111)*($F$7:$F$506=F111)*($M$7:$M$506&lt;N111)*($N$7:$N$506&gt;M111)*($A$7:$A$506&lt;&gt;A111))&gt;0,"Overlap",""))</f>
        <v/>
      </c>
      <c r="U111" s="22">
        <f>IF(COUNTA(A111:O111)=0,"",IF(A111="","Missing ID",IF(COUNTIF($A$7:$A$506,A111)&gt;1,"Duplicate ID",IF(G111="","Provider not found",IF(N111&lt;=M111,"End must be after start",IF(AND(J111="Available",L111&gt;Q111),"Booked exceeds capacity","OK"))))))</f>
        <v/>
      </c>
      <c r="V111" s="22">
        <f>IF(U111="","",IF(U111&lt;&gt;"OK",U111,IF(T111="Overlap","Overlap","OK")))</f>
        <v/>
      </c>
      <c r="W111" s="20" t="n"/>
      <c r="X111" s="22">
        <f>IF(OR(D111="",C111&lt;&gt;"Active"),0,IF(AND(D111&gt;=Dashboard!$A$5,D111&lt;=Dashboard!$C$5,OR(Dashboard!$E$5="All Clinics",H111=Dashboard!$E$5),OR(Dashboard!$G$5="All Providers",F111=Dashboard!$G$5),OR(Dashboard!$I$5="All Visit Modes",I111=Dashboard!$I$5)),1,0))</f>
        <v/>
      </c>
    </row>
    <row r="112">
      <c r="A112" s="20" t="n"/>
      <c r="B112" s="21" t="n"/>
      <c r="C112" s="20" t="n"/>
      <c r="D112" s="21" t="n"/>
      <c r="E112" s="22">
        <f>IF(D112="","",CHOOSE(WEEKDAY(D112,1),"Sunday","Monday","Tuesday","Wednesday","Thursday","Friday","Saturday"))</f>
        <v/>
      </c>
      <c r="F112" s="20" t="n"/>
      <c r="G112" s="22">
        <f>IFERROR(INDEX('Provider Directory'!$A$7:$A$106,MATCH(F112,'Provider Directory'!$C$7:$C$106,0)),"")</f>
        <v/>
      </c>
      <c r="H112" s="20" t="n"/>
      <c r="I112" s="20" t="n"/>
      <c r="J112" s="20" t="n"/>
      <c r="K112" s="20" t="n"/>
      <c r="L112" s="20" t="n"/>
      <c r="M112" s="23" t="n"/>
      <c r="N112" s="23" t="n"/>
      <c r="O112" s="20" t="n"/>
      <c r="P112" s="24">
        <f>IF(OR(C112&lt;&gt;"Active",J112&lt;&gt;"Available",N112&lt;=M112),0,MAX(0,((N112-M112)*1440-IF(O112="",0,O112))/60))</f>
        <v/>
      </c>
      <c r="Q112" s="22">
        <f>IF(OR(K112="",K112&lt;=0,P112&lt;=0),0,INT(P112*60/K112))</f>
        <v/>
      </c>
      <c r="R112" s="22">
        <f>IF(Q112="","",MAX(0,Q112-IF(L112="",0,L112)))</f>
        <v/>
      </c>
      <c r="S112" s="34">
        <f>IF(Q112=0,"",IF(L112="",0,L112/Q112))</f>
        <v/>
      </c>
      <c r="T112" s="22">
        <f>IF(OR(A112="",C112&lt;&gt;"Active"),"",IF(SUMPRODUCT(($C$7:$C$506="Active")*($D$7:$D$506=D112)*($F$7:$F$506=F112)*($M$7:$M$506&lt;N112)*($N$7:$N$506&gt;M112)*($A$7:$A$506&lt;&gt;A112))&gt;0,"Overlap",""))</f>
        <v/>
      </c>
      <c r="U112" s="22">
        <f>IF(COUNTA(A112:O112)=0,"",IF(A112="","Missing ID",IF(COUNTIF($A$7:$A$506,A112)&gt;1,"Duplicate ID",IF(G112="","Provider not found",IF(N112&lt;=M112,"End must be after start",IF(AND(J112="Available",L112&gt;Q112),"Booked exceeds capacity","OK"))))))</f>
        <v/>
      </c>
      <c r="V112" s="22">
        <f>IF(U112="","",IF(U112&lt;&gt;"OK",U112,IF(T112="Overlap","Overlap","OK")))</f>
        <v/>
      </c>
      <c r="W112" s="20" t="n"/>
      <c r="X112" s="22">
        <f>IF(OR(D112="",C112&lt;&gt;"Active"),0,IF(AND(D112&gt;=Dashboard!$A$5,D112&lt;=Dashboard!$C$5,OR(Dashboard!$E$5="All Clinics",H112=Dashboard!$E$5),OR(Dashboard!$G$5="All Providers",F112=Dashboard!$G$5),OR(Dashboard!$I$5="All Visit Modes",I112=Dashboard!$I$5)),1,0))</f>
        <v/>
      </c>
    </row>
    <row r="113">
      <c r="A113" s="20" t="n"/>
      <c r="B113" s="21" t="n"/>
      <c r="C113" s="20" t="n"/>
      <c r="D113" s="21" t="n"/>
      <c r="E113" s="22">
        <f>IF(D113="","",CHOOSE(WEEKDAY(D113,1),"Sunday","Monday","Tuesday","Wednesday","Thursday","Friday","Saturday"))</f>
        <v/>
      </c>
      <c r="F113" s="20" t="n"/>
      <c r="G113" s="22">
        <f>IFERROR(INDEX('Provider Directory'!$A$7:$A$106,MATCH(F113,'Provider Directory'!$C$7:$C$106,0)),"")</f>
        <v/>
      </c>
      <c r="H113" s="20" t="n"/>
      <c r="I113" s="20" t="n"/>
      <c r="J113" s="20" t="n"/>
      <c r="K113" s="20" t="n"/>
      <c r="L113" s="20" t="n"/>
      <c r="M113" s="23" t="n"/>
      <c r="N113" s="23" t="n"/>
      <c r="O113" s="20" t="n"/>
      <c r="P113" s="24">
        <f>IF(OR(C113&lt;&gt;"Active",J113&lt;&gt;"Available",N113&lt;=M113),0,MAX(0,((N113-M113)*1440-IF(O113="",0,O113))/60))</f>
        <v/>
      </c>
      <c r="Q113" s="22">
        <f>IF(OR(K113="",K113&lt;=0,P113&lt;=0),0,INT(P113*60/K113))</f>
        <v/>
      </c>
      <c r="R113" s="22">
        <f>IF(Q113="","",MAX(0,Q113-IF(L113="",0,L113)))</f>
        <v/>
      </c>
      <c r="S113" s="34">
        <f>IF(Q113=0,"",IF(L113="",0,L113/Q113))</f>
        <v/>
      </c>
      <c r="T113" s="22">
        <f>IF(OR(A113="",C113&lt;&gt;"Active"),"",IF(SUMPRODUCT(($C$7:$C$506="Active")*($D$7:$D$506=D113)*($F$7:$F$506=F113)*($M$7:$M$506&lt;N113)*($N$7:$N$506&gt;M113)*($A$7:$A$506&lt;&gt;A113))&gt;0,"Overlap",""))</f>
        <v/>
      </c>
      <c r="U113" s="22">
        <f>IF(COUNTA(A113:O113)=0,"",IF(A113="","Missing ID",IF(COUNTIF($A$7:$A$506,A113)&gt;1,"Duplicate ID",IF(G113="","Provider not found",IF(N113&lt;=M113,"End must be after start",IF(AND(J113="Available",L113&gt;Q113),"Booked exceeds capacity","OK"))))))</f>
        <v/>
      </c>
      <c r="V113" s="22">
        <f>IF(U113="","",IF(U113&lt;&gt;"OK",U113,IF(T113="Overlap","Overlap","OK")))</f>
        <v/>
      </c>
      <c r="W113" s="20" t="n"/>
      <c r="X113" s="22">
        <f>IF(OR(D113="",C113&lt;&gt;"Active"),0,IF(AND(D113&gt;=Dashboard!$A$5,D113&lt;=Dashboard!$C$5,OR(Dashboard!$E$5="All Clinics",H113=Dashboard!$E$5),OR(Dashboard!$G$5="All Providers",F113=Dashboard!$G$5),OR(Dashboard!$I$5="All Visit Modes",I113=Dashboard!$I$5)),1,0))</f>
        <v/>
      </c>
    </row>
    <row r="114">
      <c r="A114" s="20" t="n"/>
      <c r="B114" s="21" t="n"/>
      <c r="C114" s="20" t="n"/>
      <c r="D114" s="21" t="n"/>
      <c r="E114" s="22">
        <f>IF(D114="","",CHOOSE(WEEKDAY(D114,1),"Sunday","Monday","Tuesday","Wednesday","Thursday","Friday","Saturday"))</f>
        <v/>
      </c>
      <c r="F114" s="20" t="n"/>
      <c r="G114" s="22">
        <f>IFERROR(INDEX('Provider Directory'!$A$7:$A$106,MATCH(F114,'Provider Directory'!$C$7:$C$106,0)),"")</f>
        <v/>
      </c>
      <c r="H114" s="20" t="n"/>
      <c r="I114" s="20" t="n"/>
      <c r="J114" s="20" t="n"/>
      <c r="K114" s="20" t="n"/>
      <c r="L114" s="20" t="n"/>
      <c r="M114" s="23" t="n"/>
      <c r="N114" s="23" t="n"/>
      <c r="O114" s="20" t="n"/>
      <c r="P114" s="24">
        <f>IF(OR(C114&lt;&gt;"Active",J114&lt;&gt;"Available",N114&lt;=M114),0,MAX(0,((N114-M114)*1440-IF(O114="",0,O114))/60))</f>
        <v/>
      </c>
      <c r="Q114" s="22">
        <f>IF(OR(K114="",K114&lt;=0,P114&lt;=0),0,INT(P114*60/K114))</f>
        <v/>
      </c>
      <c r="R114" s="22">
        <f>IF(Q114="","",MAX(0,Q114-IF(L114="",0,L114)))</f>
        <v/>
      </c>
      <c r="S114" s="34">
        <f>IF(Q114=0,"",IF(L114="",0,L114/Q114))</f>
        <v/>
      </c>
      <c r="T114" s="22">
        <f>IF(OR(A114="",C114&lt;&gt;"Active"),"",IF(SUMPRODUCT(($C$7:$C$506="Active")*($D$7:$D$506=D114)*($F$7:$F$506=F114)*($M$7:$M$506&lt;N114)*($N$7:$N$506&gt;M114)*($A$7:$A$506&lt;&gt;A114))&gt;0,"Overlap",""))</f>
        <v/>
      </c>
      <c r="U114" s="22">
        <f>IF(COUNTA(A114:O114)=0,"",IF(A114="","Missing ID",IF(COUNTIF($A$7:$A$506,A114)&gt;1,"Duplicate ID",IF(G114="","Provider not found",IF(N114&lt;=M114,"End must be after start",IF(AND(J114="Available",L114&gt;Q114),"Booked exceeds capacity","OK"))))))</f>
        <v/>
      </c>
      <c r="V114" s="22">
        <f>IF(U114="","",IF(U114&lt;&gt;"OK",U114,IF(T114="Overlap","Overlap","OK")))</f>
        <v/>
      </c>
      <c r="W114" s="20" t="n"/>
      <c r="X114" s="22">
        <f>IF(OR(D114="",C114&lt;&gt;"Active"),0,IF(AND(D114&gt;=Dashboard!$A$5,D114&lt;=Dashboard!$C$5,OR(Dashboard!$E$5="All Clinics",H114=Dashboard!$E$5),OR(Dashboard!$G$5="All Providers",F114=Dashboard!$G$5),OR(Dashboard!$I$5="All Visit Modes",I114=Dashboard!$I$5)),1,0))</f>
        <v/>
      </c>
    </row>
    <row r="115">
      <c r="A115" s="20" t="n"/>
      <c r="B115" s="21" t="n"/>
      <c r="C115" s="20" t="n"/>
      <c r="D115" s="21" t="n"/>
      <c r="E115" s="22">
        <f>IF(D115="","",CHOOSE(WEEKDAY(D115,1),"Sunday","Monday","Tuesday","Wednesday","Thursday","Friday","Saturday"))</f>
        <v/>
      </c>
      <c r="F115" s="20" t="n"/>
      <c r="G115" s="22">
        <f>IFERROR(INDEX('Provider Directory'!$A$7:$A$106,MATCH(F115,'Provider Directory'!$C$7:$C$106,0)),"")</f>
        <v/>
      </c>
      <c r="H115" s="20" t="n"/>
      <c r="I115" s="20" t="n"/>
      <c r="J115" s="20" t="n"/>
      <c r="K115" s="20" t="n"/>
      <c r="L115" s="20" t="n"/>
      <c r="M115" s="23" t="n"/>
      <c r="N115" s="23" t="n"/>
      <c r="O115" s="20" t="n"/>
      <c r="P115" s="24">
        <f>IF(OR(C115&lt;&gt;"Active",J115&lt;&gt;"Available",N115&lt;=M115),0,MAX(0,((N115-M115)*1440-IF(O115="",0,O115))/60))</f>
        <v/>
      </c>
      <c r="Q115" s="22">
        <f>IF(OR(K115="",K115&lt;=0,P115&lt;=0),0,INT(P115*60/K115))</f>
        <v/>
      </c>
      <c r="R115" s="22">
        <f>IF(Q115="","",MAX(0,Q115-IF(L115="",0,L115)))</f>
        <v/>
      </c>
      <c r="S115" s="34">
        <f>IF(Q115=0,"",IF(L115="",0,L115/Q115))</f>
        <v/>
      </c>
      <c r="T115" s="22">
        <f>IF(OR(A115="",C115&lt;&gt;"Active"),"",IF(SUMPRODUCT(($C$7:$C$506="Active")*($D$7:$D$506=D115)*($F$7:$F$506=F115)*($M$7:$M$506&lt;N115)*($N$7:$N$506&gt;M115)*($A$7:$A$506&lt;&gt;A115))&gt;0,"Overlap",""))</f>
        <v/>
      </c>
      <c r="U115" s="22">
        <f>IF(COUNTA(A115:O115)=0,"",IF(A115="","Missing ID",IF(COUNTIF($A$7:$A$506,A115)&gt;1,"Duplicate ID",IF(G115="","Provider not found",IF(N115&lt;=M115,"End must be after start",IF(AND(J115="Available",L115&gt;Q115),"Booked exceeds capacity","OK"))))))</f>
        <v/>
      </c>
      <c r="V115" s="22">
        <f>IF(U115="","",IF(U115&lt;&gt;"OK",U115,IF(T115="Overlap","Overlap","OK")))</f>
        <v/>
      </c>
      <c r="W115" s="20" t="n"/>
      <c r="X115" s="22">
        <f>IF(OR(D115="",C115&lt;&gt;"Active"),0,IF(AND(D115&gt;=Dashboard!$A$5,D115&lt;=Dashboard!$C$5,OR(Dashboard!$E$5="All Clinics",H115=Dashboard!$E$5),OR(Dashboard!$G$5="All Providers",F115=Dashboard!$G$5),OR(Dashboard!$I$5="All Visit Modes",I115=Dashboard!$I$5)),1,0))</f>
        <v/>
      </c>
    </row>
    <row r="116">
      <c r="A116" s="20" t="n"/>
      <c r="B116" s="21" t="n"/>
      <c r="C116" s="20" t="n"/>
      <c r="D116" s="21" t="n"/>
      <c r="E116" s="22">
        <f>IF(D116="","",CHOOSE(WEEKDAY(D116,1),"Sunday","Monday","Tuesday","Wednesday","Thursday","Friday","Saturday"))</f>
        <v/>
      </c>
      <c r="F116" s="20" t="n"/>
      <c r="G116" s="22">
        <f>IFERROR(INDEX('Provider Directory'!$A$7:$A$106,MATCH(F116,'Provider Directory'!$C$7:$C$106,0)),"")</f>
        <v/>
      </c>
      <c r="H116" s="20" t="n"/>
      <c r="I116" s="20" t="n"/>
      <c r="J116" s="20" t="n"/>
      <c r="K116" s="20" t="n"/>
      <c r="L116" s="20" t="n"/>
      <c r="M116" s="23" t="n"/>
      <c r="N116" s="23" t="n"/>
      <c r="O116" s="20" t="n"/>
      <c r="P116" s="24">
        <f>IF(OR(C116&lt;&gt;"Active",J116&lt;&gt;"Available",N116&lt;=M116),0,MAX(0,((N116-M116)*1440-IF(O116="",0,O116))/60))</f>
        <v/>
      </c>
      <c r="Q116" s="22">
        <f>IF(OR(K116="",K116&lt;=0,P116&lt;=0),0,INT(P116*60/K116))</f>
        <v/>
      </c>
      <c r="R116" s="22">
        <f>IF(Q116="","",MAX(0,Q116-IF(L116="",0,L116)))</f>
        <v/>
      </c>
      <c r="S116" s="34">
        <f>IF(Q116=0,"",IF(L116="",0,L116/Q116))</f>
        <v/>
      </c>
      <c r="T116" s="22">
        <f>IF(OR(A116="",C116&lt;&gt;"Active"),"",IF(SUMPRODUCT(($C$7:$C$506="Active")*($D$7:$D$506=D116)*($F$7:$F$506=F116)*($M$7:$M$506&lt;N116)*($N$7:$N$506&gt;M116)*($A$7:$A$506&lt;&gt;A116))&gt;0,"Overlap",""))</f>
        <v/>
      </c>
      <c r="U116" s="22">
        <f>IF(COUNTA(A116:O116)=0,"",IF(A116="","Missing ID",IF(COUNTIF($A$7:$A$506,A116)&gt;1,"Duplicate ID",IF(G116="","Provider not found",IF(N116&lt;=M116,"End must be after start",IF(AND(J116="Available",L116&gt;Q116),"Booked exceeds capacity","OK"))))))</f>
        <v/>
      </c>
      <c r="V116" s="22">
        <f>IF(U116="","",IF(U116&lt;&gt;"OK",U116,IF(T116="Overlap","Overlap","OK")))</f>
        <v/>
      </c>
      <c r="W116" s="20" t="n"/>
      <c r="X116" s="22">
        <f>IF(OR(D116="",C116&lt;&gt;"Active"),0,IF(AND(D116&gt;=Dashboard!$A$5,D116&lt;=Dashboard!$C$5,OR(Dashboard!$E$5="All Clinics",H116=Dashboard!$E$5),OR(Dashboard!$G$5="All Providers",F116=Dashboard!$G$5),OR(Dashboard!$I$5="All Visit Modes",I116=Dashboard!$I$5)),1,0))</f>
        <v/>
      </c>
    </row>
    <row r="117">
      <c r="A117" s="20" t="n"/>
      <c r="B117" s="21" t="n"/>
      <c r="C117" s="20" t="n"/>
      <c r="D117" s="21" t="n"/>
      <c r="E117" s="22">
        <f>IF(D117="","",CHOOSE(WEEKDAY(D117,1),"Sunday","Monday","Tuesday","Wednesday","Thursday","Friday","Saturday"))</f>
        <v/>
      </c>
      <c r="F117" s="20" t="n"/>
      <c r="G117" s="22">
        <f>IFERROR(INDEX('Provider Directory'!$A$7:$A$106,MATCH(F117,'Provider Directory'!$C$7:$C$106,0)),"")</f>
        <v/>
      </c>
      <c r="H117" s="20" t="n"/>
      <c r="I117" s="20" t="n"/>
      <c r="J117" s="20" t="n"/>
      <c r="K117" s="20" t="n"/>
      <c r="L117" s="20" t="n"/>
      <c r="M117" s="23" t="n"/>
      <c r="N117" s="23" t="n"/>
      <c r="O117" s="20" t="n"/>
      <c r="P117" s="24">
        <f>IF(OR(C117&lt;&gt;"Active",J117&lt;&gt;"Available",N117&lt;=M117),0,MAX(0,((N117-M117)*1440-IF(O117="",0,O117))/60))</f>
        <v/>
      </c>
      <c r="Q117" s="22">
        <f>IF(OR(K117="",K117&lt;=0,P117&lt;=0),0,INT(P117*60/K117))</f>
        <v/>
      </c>
      <c r="R117" s="22">
        <f>IF(Q117="","",MAX(0,Q117-IF(L117="",0,L117)))</f>
        <v/>
      </c>
      <c r="S117" s="34">
        <f>IF(Q117=0,"",IF(L117="",0,L117/Q117))</f>
        <v/>
      </c>
      <c r="T117" s="22">
        <f>IF(OR(A117="",C117&lt;&gt;"Active"),"",IF(SUMPRODUCT(($C$7:$C$506="Active")*($D$7:$D$506=D117)*($F$7:$F$506=F117)*($M$7:$M$506&lt;N117)*($N$7:$N$506&gt;M117)*($A$7:$A$506&lt;&gt;A117))&gt;0,"Overlap",""))</f>
        <v/>
      </c>
      <c r="U117" s="22">
        <f>IF(COUNTA(A117:O117)=0,"",IF(A117="","Missing ID",IF(COUNTIF($A$7:$A$506,A117)&gt;1,"Duplicate ID",IF(G117="","Provider not found",IF(N117&lt;=M117,"End must be after start",IF(AND(J117="Available",L117&gt;Q117),"Booked exceeds capacity","OK"))))))</f>
        <v/>
      </c>
      <c r="V117" s="22">
        <f>IF(U117="","",IF(U117&lt;&gt;"OK",U117,IF(T117="Overlap","Overlap","OK")))</f>
        <v/>
      </c>
      <c r="W117" s="20" t="n"/>
      <c r="X117" s="22">
        <f>IF(OR(D117="",C117&lt;&gt;"Active"),0,IF(AND(D117&gt;=Dashboard!$A$5,D117&lt;=Dashboard!$C$5,OR(Dashboard!$E$5="All Clinics",H117=Dashboard!$E$5),OR(Dashboard!$G$5="All Providers",F117=Dashboard!$G$5),OR(Dashboard!$I$5="All Visit Modes",I117=Dashboard!$I$5)),1,0))</f>
        <v/>
      </c>
    </row>
    <row r="118">
      <c r="A118" s="20" t="n"/>
      <c r="B118" s="21" t="n"/>
      <c r="C118" s="20" t="n"/>
      <c r="D118" s="21" t="n"/>
      <c r="E118" s="22">
        <f>IF(D118="","",CHOOSE(WEEKDAY(D118,1),"Sunday","Monday","Tuesday","Wednesday","Thursday","Friday","Saturday"))</f>
        <v/>
      </c>
      <c r="F118" s="20" t="n"/>
      <c r="G118" s="22">
        <f>IFERROR(INDEX('Provider Directory'!$A$7:$A$106,MATCH(F118,'Provider Directory'!$C$7:$C$106,0)),"")</f>
        <v/>
      </c>
      <c r="H118" s="20" t="n"/>
      <c r="I118" s="20" t="n"/>
      <c r="J118" s="20" t="n"/>
      <c r="K118" s="20" t="n"/>
      <c r="L118" s="20" t="n"/>
      <c r="M118" s="23" t="n"/>
      <c r="N118" s="23" t="n"/>
      <c r="O118" s="20" t="n"/>
      <c r="P118" s="24">
        <f>IF(OR(C118&lt;&gt;"Active",J118&lt;&gt;"Available",N118&lt;=M118),0,MAX(0,((N118-M118)*1440-IF(O118="",0,O118))/60))</f>
        <v/>
      </c>
      <c r="Q118" s="22">
        <f>IF(OR(K118="",K118&lt;=0,P118&lt;=0),0,INT(P118*60/K118))</f>
        <v/>
      </c>
      <c r="R118" s="22">
        <f>IF(Q118="","",MAX(0,Q118-IF(L118="",0,L118)))</f>
        <v/>
      </c>
      <c r="S118" s="34">
        <f>IF(Q118=0,"",IF(L118="",0,L118/Q118))</f>
        <v/>
      </c>
      <c r="T118" s="22">
        <f>IF(OR(A118="",C118&lt;&gt;"Active"),"",IF(SUMPRODUCT(($C$7:$C$506="Active")*($D$7:$D$506=D118)*($F$7:$F$506=F118)*($M$7:$M$506&lt;N118)*($N$7:$N$506&gt;M118)*($A$7:$A$506&lt;&gt;A118))&gt;0,"Overlap",""))</f>
        <v/>
      </c>
      <c r="U118" s="22">
        <f>IF(COUNTA(A118:O118)=0,"",IF(A118="","Missing ID",IF(COUNTIF($A$7:$A$506,A118)&gt;1,"Duplicate ID",IF(G118="","Provider not found",IF(N118&lt;=M118,"End must be after start",IF(AND(J118="Available",L118&gt;Q118),"Booked exceeds capacity","OK"))))))</f>
        <v/>
      </c>
      <c r="V118" s="22">
        <f>IF(U118="","",IF(U118&lt;&gt;"OK",U118,IF(T118="Overlap","Overlap","OK")))</f>
        <v/>
      </c>
      <c r="W118" s="20" t="n"/>
      <c r="X118" s="22">
        <f>IF(OR(D118="",C118&lt;&gt;"Active"),0,IF(AND(D118&gt;=Dashboard!$A$5,D118&lt;=Dashboard!$C$5,OR(Dashboard!$E$5="All Clinics",H118=Dashboard!$E$5),OR(Dashboard!$G$5="All Providers",F118=Dashboard!$G$5),OR(Dashboard!$I$5="All Visit Modes",I118=Dashboard!$I$5)),1,0))</f>
        <v/>
      </c>
    </row>
    <row r="119">
      <c r="A119" s="20" t="n"/>
      <c r="B119" s="21" t="n"/>
      <c r="C119" s="20" t="n"/>
      <c r="D119" s="21" t="n"/>
      <c r="E119" s="22">
        <f>IF(D119="","",CHOOSE(WEEKDAY(D119,1),"Sunday","Monday","Tuesday","Wednesday","Thursday","Friday","Saturday"))</f>
        <v/>
      </c>
      <c r="F119" s="20" t="n"/>
      <c r="G119" s="22">
        <f>IFERROR(INDEX('Provider Directory'!$A$7:$A$106,MATCH(F119,'Provider Directory'!$C$7:$C$106,0)),"")</f>
        <v/>
      </c>
      <c r="H119" s="20" t="n"/>
      <c r="I119" s="20" t="n"/>
      <c r="J119" s="20" t="n"/>
      <c r="K119" s="20" t="n"/>
      <c r="L119" s="20" t="n"/>
      <c r="M119" s="23" t="n"/>
      <c r="N119" s="23" t="n"/>
      <c r="O119" s="20" t="n"/>
      <c r="P119" s="24">
        <f>IF(OR(C119&lt;&gt;"Active",J119&lt;&gt;"Available",N119&lt;=M119),0,MAX(0,((N119-M119)*1440-IF(O119="",0,O119))/60))</f>
        <v/>
      </c>
      <c r="Q119" s="22">
        <f>IF(OR(K119="",K119&lt;=0,P119&lt;=0),0,INT(P119*60/K119))</f>
        <v/>
      </c>
      <c r="R119" s="22">
        <f>IF(Q119="","",MAX(0,Q119-IF(L119="",0,L119)))</f>
        <v/>
      </c>
      <c r="S119" s="34">
        <f>IF(Q119=0,"",IF(L119="",0,L119/Q119))</f>
        <v/>
      </c>
      <c r="T119" s="22">
        <f>IF(OR(A119="",C119&lt;&gt;"Active"),"",IF(SUMPRODUCT(($C$7:$C$506="Active")*($D$7:$D$506=D119)*($F$7:$F$506=F119)*($M$7:$M$506&lt;N119)*($N$7:$N$506&gt;M119)*($A$7:$A$506&lt;&gt;A119))&gt;0,"Overlap",""))</f>
        <v/>
      </c>
      <c r="U119" s="22">
        <f>IF(COUNTA(A119:O119)=0,"",IF(A119="","Missing ID",IF(COUNTIF($A$7:$A$506,A119)&gt;1,"Duplicate ID",IF(G119="","Provider not found",IF(N119&lt;=M119,"End must be after start",IF(AND(J119="Available",L119&gt;Q119),"Booked exceeds capacity","OK"))))))</f>
        <v/>
      </c>
      <c r="V119" s="22">
        <f>IF(U119="","",IF(U119&lt;&gt;"OK",U119,IF(T119="Overlap","Overlap","OK")))</f>
        <v/>
      </c>
      <c r="W119" s="20" t="n"/>
      <c r="X119" s="22">
        <f>IF(OR(D119="",C119&lt;&gt;"Active"),0,IF(AND(D119&gt;=Dashboard!$A$5,D119&lt;=Dashboard!$C$5,OR(Dashboard!$E$5="All Clinics",H119=Dashboard!$E$5),OR(Dashboard!$G$5="All Providers",F119=Dashboard!$G$5),OR(Dashboard!$I$5="All Visit Modes",I119=Dashboard!$I$5)),1,0))</f>
        <v/>
      </c>
    </row>
    <row r="120">
      <c r="A120" s="20" t="n"/>
      <c r="B120" s="21" t="n"/>
      <c r="C120" s="20" t="n"/>
      <c r="D120" s="21" t="n"/>
      <c r="E120" s="22">
        <f>IF(D120="","",CHOOSE(WEEKDAY(D120,1),"Sunday","Monday","Tuesday","Wednesday","Thursday","Friday","Saturday"))</f>
        <v/>
      </c>
      <c r="F120" s="20" t="n"/>
      <c r="G120" s="22">
        <f>IFERROR(INDEX('Provider Directory'!$A$7:$A$106,MATCH(F120,'Provider Directory'!$C$7:$C$106,0)),"")</f>
        <v/>
      </c>
      <c r="H120" s="20" t="n"/>
      <c r="I120" s="20" t="n"/>
      <c r="J120" s="20" t="n"/>
      <c r="K120" s="20" t="n"/>
      <c r="L120" s="20" t="n"/>
      <c r="M120" s="23" t="n"/>
      <c r="N120" s="23" t="n"/>
      <c r="O120" s="20" t="n"/>
      <c r="P120" s="24">
        <f>IF(OR(C120&lt;&gt;"Active",J120&lt;&gt;"Available",N120&lt;=M120),0,MAX(0,((N120-M120)*1440-IF(O120="",0,O120))/60))</f>
        <v/>
      </c>
      <c r="Q120" s="22">
        <f>IF(OR(K120="",K120&lt;=0,P120&lt;=0),0,INT(P120*60/K120))</f>
        <v/>
      </c>
      <c r="R120" s="22">
        <f>IF(Q120="","",MAX(0,Q120-IF(L120="",0,L120)))</f>
        <v/>
      </c>
      <c r="S120" s="34">
        <f>IF(Q120=0,"",IF(L120="",0,L120/Q120))</f>
        <v/>
      </c>
      <c r="T120" s="22">
        <f>IF(OR(A120="",C120&lt;&gt;"Active"),"",IF(SUMPRODUCT(($C$7:$C$506="Active")*($D$7:$D$506=D120)*($F$7:$F$506=F120)*($M$7:$M$506&lt;N120)*($N$7:$N$506&gt;M120)*($A$7:$A$506&lt;&gt;A120))&gt;0,"Overlap",""))</f>
        <v/>
      </c>
      <c r="U120" s="22">
        <f>IF(COUNTA(A120:O120)=0,"",IF(A120="","Missing ID",IF(COUNTIF($A$7:$A$506,A120)&gt;1,"Duplicate ID",IF(G120="","Provider not found",IF(N120&lt;=M120,"End must be after start",IF(AND(J120="Available",L120&gt;Q120),"Booked exceeds capacity","OK"))))))</f>
        <v/>
      </c>
      <c r="V120" s="22">
        <f>IF(U120="","",IF(U120&lt;&gt;"OK",U120,IF(T120="Overlap","Overlap","OK")))</f>
        <v/>
      </c>
      <c r="W120" s="20" t="n"/>
      <c r="X120" s="22">
        <f>IF(OR(D120="",C120&lt;&gt;"Active"),0,IF(AND(D120&gt;=Dashboard!$A$5,D120&lt;=Dashboard!$C$5,OR(Dashboard!$E$5="All Clinics",H120=Dashboard!$E$5),OR(Dashboard!$G$5="All Providers",F120=Dashboard!$G$5),OR(Dashboard!$I$5="All Visit Modes",I120=Dashboard!$I$5)),1,0))</f>
        <v/>
      </c>
    </row>
    <row r="121">
      <c r="A121" s="20" t="n"/>
      <c r="B121" s="21" t="n"/>
      <c r="C121" s="20" t="n"/>
      <c r="D121" s="21" t="n"/>
      <c r="E121" s="22">
        <f>IF(D121="","",CHOOSE(WEEKDAY(D121,1),"Sunday","Monday","Tuesday","Wednesday","Thursday","Friday","Saturday"))</f>
        <v/>
      </c>
      <c r="F121" s="20" t="n"/>
      <c r="G121" s="22">
        <f>IFERROR(INDEX('Provider Directory'!$A$7:$A$106,MATCH(F121,'Provider Directory'!$C$7:$C$106,0)),"")</f>
        <v/>
      </c>
      <c r="H121" s="20" t="n"/>
      <c r="I121" s="20" t="n"/>
      <c r="J121" s="20" t="n"/>
      <c r="K121" s="20" t="n"/>
      <c r="L121" s="20" t="n"/>
      <c r="M121" s="23" t="n"/>
      <c r="N121" s="23" t="n"/>
      <c r="O121" s="20" t="n"/>
      <c r="P121" s="24">
        <f>IF(OR(C121&lt;&gt;"Active",J121&lt;&gt;"Available",N121&lt;=M121),0,MAX(0,((N121-M121)*1440-IF(O121="",0,O121))/60))</f>
        <v/>
      </c>
      <c r="Q121" s="22">
        <f>IF(OR(K121="",K121&lt;=0,P121&lt;=0),0,INT(P121*60/K121))</f>
        <v/>
      </c>
      <c r="R121" s="22">
        <f>IF(Q121="","",MAX(0,Q121-IF(L121="",0,L121)))</f>
        <v/>
      </c>
      <c r="S121" s="34">
        <f>IF(Q121=0,"",IF(L121="",0,L121/Q121))</f>
        <v/>
      </c>
      <c r="T121" s="22">
        <f>IF(OR(A121="",C121&lt;&gt;"Active"),"",IF(SUMPRODUCT(($C$7:$C$506="Active")*($D$7:$D$506=D121)*($F$7:$F$506=F121)*($M$7:$M$506&lt;N121)*($N$7:$N$506&gt;M121)*($A$7:$A$506&lt;&gt;A121))&gt;0,"Overlap",""))</f>
        <v/>
      </c>
      <c r="U121" s="22">
        <f>IF(COUNTA(A121:O121)=0,"",IF(A121="","Missing ID",IF(COUNTIF($A$7:$A$506,A121)&gt;1,"Duplicate ID",IF(G121="","Provider not found",IF(N121&lt;=M121,"End must be after start",IF(AND(J121="Available",L121&gt;Q121),"Booked exceeds capacity","OK"))))))</f>
        <v/>
      </c>
      <c r="V121" s="22">
        <f>IF(U121="","",IF(U121&lt;&gt;"OK",U121,IF(T121="Overlap","Overlap","OK")))</f>
        <v/>
      </c>
      <c r="W121" s="20" t="n"/>
      <c r="X121" s="22">
        <f>IF(OR(D121="",C121&lt;&gt;"Active"),0,IF(AND(D121&gt;=Dashboard!$A$5,D121&lt;=Dashboard!$C$5,OR(Dashboard!$E$5="All Clinics",H121=Dashboard!$E$5),OR(Dashboard!$G$5="All Providers",F121=Dashboard!$G$5),OR(Dashboard!$I$5="All Visit Modes",I121=Dashboard!$I$5)),1,0))</f>
        <v/>
      </c>
    </row>
    <row r="122">
      <c r="A122" s="20" t="n"/>
      <c r="B122" s="21" t="n"/>
      <c r="C122" s="20" t="n"/>
      <c r="D122" s="21" t="n"/>
      <c r="E122" s="22">
        <f>IF(D122="","",CHOOSE(WEEKDAY(D122,1),"Sunday","Monday","Tuesday","Wednesday","Thursday","Friday","Saturday"))</f>
        <v/>
      </c>
      <c r="F122" s="20" t="n"/>
      <c r="G122" s="22">
        <f>IFERROR(INDEX('Provider Directory'!$A$7:$A$106,MATCH(F122,'Provider Directory'!$C$7:$C$106,0)),"")</f>
        <v/>
      </c>
      <c r="H122" s="20" t="n"/>
      <c r="I122" s="20" t="n"/>
      <c r="J122" s="20" t="n"/>
      <c r="K122" s="20" t="n"/>
      <c r="L122" s="20" t="n"/>
      <c r="M122" s="23" t="n"/>
      <c r="N122" s="23" t="n"/>
      <c r="O122" s="20" t="n"/>
      <c r="P122" s="24">
        <f>IF(OR(C122&lt;&gt;"Active",J122&lt;&gt;"Available",N122&lt;=M122),0,MAX(0,((N122-M122)*1440-IF(O122="",0,O122))/60))</f>
        <v/>
      </c>
      <c r="Q122" s="22">
        <f>IF(OR(K122="",K122&lt;=0,P122&lt;=0),0,INT(P122*60/K122))</f>
        <v/>
      </c>
      <c r="R122" s="22">
        <f>IF(Q122="","",MAX(0,Q122-IF(L122="",0,L122)))</f>
        <v/>
      </c>
      <c r="S122" s="34">
        <f>IF(Q122=0,"",IF(L122="",0,L122/Q122))</f>
        <v/>
      </c>
      <c r="T122" s="22">
        <f>IF(OR(A122="",C122&lt;&gt;"Active"),"",IF(SUMPRODUCT(($C$7:$C$506="Active")*($D$7:$D$506=D122)*($F$7:$F$506=F122)*($M$7:$M$506&lt;N122)*($N$7:$N$506&gt;M122)*($A$7:$A$506&lt;&gt;A122))&gt;0,"Overlap",""))</f>
        <v/>
      </c>
      <c r="U122" s="22">
        <f>IF(COUNTA(A122:O122)=0,"",IF(A122="","Missing ID",IF(COUNTIF($A$7:$A$506,A122)&gt;1,"Duplicate ID",IF(G122="","Provider not found",IF(N122&lt;=M122,"End must be after start",IF(AND(J122="Available",L122&gt;Q122),"Booked exceeds capacity","OK"))))))</f>
        <v/>
      </c>
      <c r="V122" s="22">
        <f>IF(U122="","",IF(U122&lt;&gt;"OK",U122,IF(T122="Overlap","Overlap","OK")))</f>
        <v/>
      </c>
      <c r="W122" s="20" t="n"/>
      <c r="X122" s="22">
        <f>IF(OR(D122="",C122&lt;&gt;"Active"),0,IF(AND(D122&gt;=Dashboard!$A$5,D122&lt;=Dashboard!$C$5,OR(Dashboard!$E$5="All Clinics",H122=Dashboard!$E$5),OR(Dashboard!$G$5="All Providers",F122=Dashboard!$G$5),OR(Dashboard!$I$5="All Visit Modes",I122=Dashboard!$I$5)),1,0))</f>
        <v/>
      </c>
    </row>
    <row r="123">
      <c r="A123" s="20" t="n"/>
      <c r="B123" s="21" t="n"/>
      <c r="C123" s="20" t="n"/>
      <c r="D123" s="21" t="n"/>
      <c r="E123" s="22">
        <f>IF(D123="","",CHOOSE(WEEKDAY(D123,1),"Sunday","Monday","Tuesday","Wednesday","Thursday","Friday","Saturday"))</f>
        <v/>
      </c>
      <c r="F123" s="20" t="n"/>
      <c r="G123" s="22">
        <f>IFERROR(INDEX('Provider Directory'!$A$7:$A$106,MATCH(F123,'Provider Directory'!$C$7:$C$106,0)),"")</f>
        <v/>
      </c>
      <c r="H123" s="20" t="n"/>
      <c r="I123" s="20" t="n"/>
      <c r="J123" s="20" t="n"/>
      <c r="K123" s="20" t="n"/>
      <c r="L123" s="20" t="n"/>
      <c r="M123" s="23" t="n"/>
      <c r="N123" s="23" t="n"/>
      <c r="O123" s="20" t="n"/>
      <c r="P123" s="24">
        <f>IF(OR(C123&lt;&gt;"Active",J123&lt;&gt;"Available",N123&lt;=M123),0,MAX(0,((N123-M123)*1440-IF(O123="",0,O123))/60))</f>
        <v/>
      </c>
      <c r="Q123" s="22">
        <f>IF(OR(K123="",K123&lt;=0,P123&lt;=0),0,INT(P123*60/K123))</f>
        <v/>
      </c>
      <c r="R123" s="22">
        <f>IF(Q123="","",MAX(0,Q123-IF(L123="",0,L123)))</f>
        <v/>
      </c>
      <c r="S123" s="34">
        <f>IF(Q123=0,"",IF(L123="",0,L123/Q123))</f>
        <v/>
      </c>
      <c r="T123" s="22">
        <f>IF(OR(A123="",C123&lt;&gt;"Active"),"",IF(SUMPRODUCT(($C$7:$C$506="Active")*($D$7:$D$506=D123)*($F$7:$F$506=F123)*($M$7:$M$506&lt;N123)*($N$7:$N$506&gt;M123)*($A$7:$A$506&lt;&gt;A123))&gt;0,"Overlap",""))</f>
        <v/>
      </c>
      <c r="U123" s="22">
        <f>IF(COUNTA(A123:O123)=0,"",IF(A123="","Missing ID",IF(COUNTIF($A$7:$A$506,A123)&gt;1,"Duplicate ID",IF(G123="","Provider not found",IF(N123&lt;=M123,"End must be after start",IF(AND(J123="Available",L123&gt;Q123),"Booked exceeds capacity","OK"))))))</f>
        <v/>
      </c>
      <c r="V123" s="22">
        <f>IF(U123="","",IF(U123&lt;&gt;"OK",U123,IF(T123="Overlap","Overlap","OK")))</f>
        <v/>
      </c>
      <c r="W123" s="20" t="n"/>
      <c r="X123" s="22">
        <f>IF(OR(D123="",C123&lt;&gt;"Active"),0,IF(AND(D123&gt;=Dashboard!$A$5,D123&lt;=Dashboard!$C$5,OR(Dashboard!$E$5="All Clinics",H123=Dashboard!$E$5),OR(Dashboard!$G$5="All Providers",F123=Dashboard!$G$5),OR(Dashboard!$I$5="All Visit Modes",I123=Dashboard!$I$5)),1,0))</f>
        <v/>
      </c>
    </row>
    <row r="124">
      <c r="A124" s="20" t="n"/>
      <c r="B124" s="21" t="n"/>
      <c r="C124" s="20" t="n"/>
      <c r="D124" s="21" t="n"/>
      <c r="E124" s="22">
        <f>IF(D124="","",CHOOSE(WEEKDAY(D124,1),"Sunday","Monday","Tuesday","Wednesday","Thursday","Friday","Saturday"))</f>
        <v/>
      </c>
      <c r="F124" s="20" t="n"/>
      <c r="G124" s="22">
        <f>IFERROR(INDEX('Provider Directory'!$A$7:$A$106,MATCH(F124,'Provider Directory'!$C$7:$C$106,0)),"")</f>
        <v/>
      </c>
      <c r="H124" s="20" t="n"/>
      <c r="I124" s="20" t="n"/>
      <c r="J124" s="20" t="n"/>
      <c r="K124" s="20" t="n"/>
      <c r="L124" s="20" t="n"/>
      <c r="M124" s="23" t="n"/>
      <c r="N124" s="23" t="n"/>
      <c r="O124" s="20" t="n"/>
      <c r="P124" s="24">
        <f>IF(OR(C124&lt;&gt;"Active",J124&lt;&gt;"Available",N124&lt;=M124),0,MAX(0,((N124-M124)*1440-IF(O124="",0,O124))/60))</f>
        <v/>
      </c>
      <c r="Q124" s="22">
        <f>IF(OR(K124="",K124&lt;=0,P124&lt;=0),0,INT(P124*60/K124))</f>
        <v/>
      </c>
      <c r="R124" s="22">
        <f>IF(Q124="","",MAX(0,Q124-IF(L124="",0,L124)))</f>
        <v/>
      </c>
      <c r="S124" s="34">
        <f>IF(Q124=0,"",IF(L124="",0,L124/Q124))</f>
        <v/>
      </c>
      <c r="T124" s="22">
        <f>IF(OR(A124="",C124&lt;&gt;"Active"),"",IF(SUMPRODUCT(($C$7:$C$506="Active")*($D$7:$D$506=D124)*($F$7:$F$506=F124)*($M$7:$M$506&lt;N124)*($N$7:$N$506&gt;M124)*($A$7:$A$506&lt;&gt;A124))&gt;0,"Overlap",""))</f>
        <v/>
      </c>
      <c r="U124" s="22">
        <f>IF(COUNTA(A124:O124)=0,"",IF(A124="","Missing ID",IF(COUNTIF($A$7:$A$506,A124)&gt;1,"Duplicate ID",IF(G124="","Provider not found",IF(N124&lt;=M124,"End must be after start",IF(AND(J124="Available",L124&gt;Q124),"Booked exceeds capacity","OK"))))))</f>
        <v/>
      </c>
      <c r="V124" s="22">
        <f>IF(U124="","",IF(U124&lt;&gt;"OK",U124,IF(T124="Overlap","Overlap","OK")))</f>
        <v/>
      </c>
      <c r="W124" s="20" t="n"/>
      <c r="X124" s="22">
        <f>IF(OR(D124="",C124&lt;&gt;"Active"),0,IF(AND(D124&gt;=Dashboard!$A$5,D124&lt;=Dashboard!$C$5,OR(Dashboard!$E$5="All Clinics",H124=Dashboard!$E$5),OR(Dashboard!$G$5="All Providers",F124=Dashboard!$G$5),OR(Dashboard!$I$5="All Visit Modes",I124=Dashboard!$I$5)),1,0))</f>
        <v/>
      </c>
    </row>
    <row r="125">
      <c r="A125" s="20" t="n"/>
      <c r="B125" s="21" t="n"/>
      <c r="C125" s="20" t="n"/>
      <c r="D125" s="21" t="n"/>
      <c r="E125" s="22">
        <f>IF(D125="","",CHOOSE(WEEKDAY(D125,1),"Sunday","Monday","Tuesday","Wednesday","Thursday","Friday","Saturday"))</f>
        <v/>
      </c>
      <c r="F125" s="20" t="n"/>
      <c r="G125" s="22">
        <f>IFERROR(INDEX('Provider Directory'!$A$7:$A$106,MATCH(F125,'Provider Directory'!$C$7:$C$106,0)),"")</f>
        <v/>
      </c>
      <c r="H125" s="20" t="n"/>
      <c r="I125" s="20" t="n"/>
      <c r="J125" s="20" t="n"/>
      <c r="K125" s="20" t="n"/>
      <c r="L125" s="20" t="n"/>
      <c r="M125" s="23" t="n"/>
      <c r="N125" s="23" t="n"/>
      <c r="O125" s="20" t="n"/>
      <c r="P125" s="24">
        <f>IF(OR(C125&lt;&gt;"Active",J125&lt;&gt;"Available",N125&lt;=M125),0,MAX(0,((N125-M125)*1440-IF(O125="",0,O125))/60))</f>
        <v/>
      </c>
      <c r="Q125" s="22">
        <f>IF(OR(K125="",K125&lt;=0,P125&lt;=0),0,INT(P125*60/K125))</f>
        <v/>
      </c>
      <c r="R125" s="22">
        <f>IF(Q125="","",MAX(0,Q125-IF(L125="",0,L125)))</f>
        <v/>
      </c>
      <c r="S125" s="34">
        <f>IF(Q125=0,"",IF(L125="",0,L125/Q125))</f>
        <v/>
      </c>
      <c r="T125" s="22">
        <f>IF(OR(A125="",C125&lt;&gt;"Active"),"",IF(SUMPRODUCT(($C$7:$C$506="Active")*($D$7:$D$506=D125)*($F$7:$F$506=F125)*($M$7:$M$506&lt;N125)*($N$7:$N$506&gt;M125)*($A$7:$A$506&lt;&gt;A125))&gt;0,"Overlap",""))</f>
        <v/>
      </c>
      <c r="U125" s="22">
        <f>IF(COUNTA(A125:O125)=0,"",IF(A125="","Missing ID",IF(COUNTIF($A$7:$A$506,A125)&gt;1,"Duplicate ID",IF(G125="","Provider not found",IF(N125&lt;=M125,"End must be after start",IF(AND(J125="Available",L125&gt;Q125),"Booked exceeds capacity","OK"))))))</f>
        <v/>
      </c>
      <c r="V125" s="22">
        <f>IF(U125="","",IF(U125&lt;&gt;"OK",U125,IF(T125="Overlap","Overlap","OK")))</f>
        <v/>
      </c>
      <c r="W125" s="20" t="n"/>
      <c r="X125" s="22">
        <f>IF(OR(D125="",C125&lt;&gt;"Active"),0,IF(AND(D125&gt;=Dashboard!$A$5,D125&lt;=Dashboard!$C$5,OR(Dashboard!$E$5="All Clinics",H125=Dashboard!$E$5),OR(Dashboard!$G$5="All Providers",F125=Dashboard!$G$5),OR(Dashboard!$I$5="All Visit Modes",I125=Dashboard!$I$5)),1,0))</f>
        <v/>
      </c>
    </row>
    <row r="126">
      <c r="A126" s="20" t="n"/>
      <c r="B126" s="21" t="n"/>
      <c r="C126" s="20" t="n"/>
      <c r="D126" s="21" t="n"/>
      <c r="E126" s="22">
        <f>IF(D126="","",CHOOSE(WEEKDAY(D126,1),"Sunday","Monday","Tuesday","Wednesday","Thursday","Friday","Saturday"))</f>
        <v/>
      </c>
      <c r="F126" s="20" t="n"/>
      <c r="G126" s="22">
        <f>IFERROR(INDEX('Provider Directory'!$A$7:$A$106,MATCH(F126,'Provider Directory'!$C$7:$C$106,0)),"")</f>
        <v/>
      </c>
      <c r="H126" s="20" t="n"/>
      <c r="I126" s="20" t="n"/>
      <c r="J126" s="20" t="n"/>
      <c r="K126" s="20" t="n"/>
      <c r="L126" s="20" t="n"/>
      <c r="M126" s="23" t="n"/>
      <c r="N126" s="23" t="n"/>
      <c r="O126" s="20" t="n"/>
      <c r="P126" s="24">
        <f>IF(OR(C126&lt;&gt;"Active",J126&lt;&gt;"Available",N126&lt;=M126),0,MAX(0,((N126-M126)*1440-IF(O126="",0,O126))/60))</f>
        <v/>
      </c>
      <c r="Q126" s="22">
        <f>IF(OR(K126="",K126&lt;=0,P126&lt;=0),0,INT(P126*60/K126))</f>
        <v/>
      </c>
      <c r="R126" s="22">
        <f>IF(Q126="","",MAX(0,Q126-IF(L126="",0,L126)))</f>
        <v/>
      </c>
      <c r="S126" s="34">
        <f>IF(Q126=0,"",IF(L126="",0,L126/Q126))</f>
        <v/>
      </c>
      <c r="T126" s="22">
        <f>IF(OR(A126="",C126&lt;&gt;"Active"),"",IF(SUMPRODUCT(($C$7:$C$506="Active")*($D$7:$D$506=D126)*($F$7:$F$506=F126)*($M$7:$M$506&lt;N126)*($N$7:$N$506&gt;M126)*($A$7:$A$506&lt;&gt;A126))&gt;0,"Overlap",""))</f>
        <v/>
      </c>
      <c r="U126" s="22">
        <f>IF(COUNTA(A126:O126)=0,"",IF(A126="","Missing ID",IF(COUNTIF($A$7:$A$506,A126)&gt;1,"Duplicate ID",IF(G126="","Provider not found",IF(N126&lt;=M126,"End must be after start",IF(AND(J126="Available",L126&gt;Q126),"Booked exceeds capacity","OK"))))))</f>
        <v/>
      </c>
      <c r="V126" s="22">
        <f>IF(U126="","",IF(U126&lt;&gt;"OK",U126,IF(T126="Overlap","Overlap","OK")))</f>
        <v/>
      </c>
      <c r="W126" s="20" t="n"/>
      <c r="X126" s="22">
        <f>IF(OR(D126="",C126&lt;&gt;"Active"),0,IF(AND(D126&gt;=Dashboard!$A$5,D126&lt;=Dashboard!$C$5,OR(Dashboard!$E$5="All Clinics",H126=Dashboard!$E$5),OR(Dashboard!$G$5="All Providers",F126=Dashboard!$G$5),OR(Dashboard!$I$5="All Visit Modes",I126=Dashboard!$I$5)),1,0))</f>
        <v/>
      </c>
    </row>
    <row r="127">
      <c r="A127" s="20" t="n"/>
      <c r="B127" s="21" t="n"/>
      <c r="C127" s="20" t="n"/>
      <c r="D127" s="21" t="n"/>
      <c r="E127" s="22">
        <f>IF(D127="","",CHOOSE(WEEKDAY(D127,1),"Sunday","Monday","Tuesday","Wednesday","Thursday","Friday","Saturday"))</f>
        <v/>
      </c>
      <c r="F127" s="20" t="n"/>
      <c r="G127" s="22">
        <f>IFERROR(INDEX('Provider Directory'!$A$7:$A$106,MATCH(F127,'Provider Directory'!$C$7:$C$106,0)),"")</f>
        <v/>
      </c>
      <c r="H127" s="20" t="n"/>
      <c r="I127" s="20" t="n"/>
      <c r="J127" s="20" t="n"/>
      <c r="K127" s="20" t="n"/>
      <c r="L127" s="20" t="n"/>
      <c r="M127" s="23" t="n"/>
      <c r="N127" s="23" t="n"/>
      <c r="O127" s="20" t="n"/>
      <c r="P127" s="24">
        <f>IF(OR(C127&lt;&gt;"Active",J127&lt;&gt;"Available",N127&lt;=M127),0,MAX(0,((N127-M127)*1440-IF(O127="",0,O127))/60))</f>
        <v/>
      </c>
      <c r="Q127" s="22">
        <f>IF(OR(K127="",K127&lt;=0,P127&lt;=0),0,INT(P127*60/K127))</f>
        <v/>
      </c>
      <c r="R127" s="22">
        <f>IF(Q127="","",MAX(0,Q127-IF(L127="",0,L127)))</f>
        <v/>
      </c>
      <c r="S127" s="34">
        <f>IF(Q127=0,"",IF(L127="",0,L127/Q127))</f>
        <v/>
      </c>
      <c r="T127" s="22">
        <f>IF(OR(A127="",C127&lt;&gt;"Active"),"",IF(SUMPRODUCT(($C$7:$C$506="Active")*($D$7:$D$506=D127)*($F$7:$F$506=F127)*($M$7:$M$506&lt;N127)*($N$7:$N$506&gt;M127)*($A$7:$A$506&lt;&gt;A127))&gt;0,"Overlap",""))</f>
        <v/>
      </c>
      <c r="U127" s="22">
        <f>IF(COUNTA(A127:O127)=0,"",IF(A127="","Missing ID",IF(COUNTIF($A$7:$A$506,A127)&gt;1,"Duplicate ID",IF(G127="","Provider not found",IF(N127&lt;=M127,"End must be after start",IF(AND(J127="Available",L127&gt;Q127),"Booked exceeds capacity","OK"))))))</f>
        <v/>
      </c>
      <c r="V127" s="22">
        <f>IF(U127="","",IF(U127&lt;&gt;"OK",U127,IF(T127="Overlap","Overlap","OK")))</f>
        <v/>
      </c>
      <c r="W127" s="20" t="n"/>
      <c r="X127" s="22">
        <f>IF(OR(D127="",C127&lt;&gt;"Active"),0,IF(AND(D127&gt;=Dashboard!$A$5,D127&lt;=Dashboard!$C$5,OR(Dashboard!$E$5="All Clinics",H127=Dashboard!$E$5),OR(Dashboard!$G$5="All Providers",F127=Dashboard!$G$5),OR(Dashboard!$I$5="All Visit Modes",I127=Dashboard!$I$5)),1,0))</f>
        <v/>
      </c>
    </row>
    <row r="128">
      <c r="A128" s="20" t="n"/>
      <c r="B128" s="21" t="n"/>
      <c r="C128" s="20" t="n"/>
      <c r="D128" s="21" t="n"/>
      <c r="E128" s="22">
        <f>IF(D128="","",CHOOSE(WEEKDAY(D128,1),"Sunday","Monday","Tuesday","Wednesday","Thursday","Friday","Saturday"))</f>
        <v/>
      </c>
      <c r="F128" s="20" t="n"/>
      <c r="G128" s="22">
        <f>IFERROR(INDEX('Provider Directory'!$A$7:$A$106,MATCH(F128,'Provider Directory'!$C$7:$C$106,0)),"")</f>
        <v/>
      </c>
      <c r="H128" s="20" t="n"/>
      <c r="I128" s="20" t="n"/>
      <c r="J128" s="20" t="n"/>
      <c r="K128" s="20" t="n"/>
      <c r="L128" s="20" t="n"/>
      <c r="M128" s="23" t="n"/>
      <c r="N128" s="23" t="n"/>
      <c r="O128" s="20" t="n"/>
      <c r="P128" s="24">
        <f>IF(OR(C128&lt;&gt;"Active",J128&lt;&gt;"Available",N128&lt;=M128),0,MAX(0,((N128-M128)*1440-IF(O128="",0,O128))/60))</f>
        <v/>
      </c>
      <c r="Q128" s="22">
        <f>IF(OR(K128="",K128&lt;=0,P128&lt;=0),0,INT(P128*60/K128))</f>
        <v/>
      </c>
      <c r="R128" s="22">
        <f>IF(Q128="","",MAX(0,Q128-IF(L128="",0,L128)))</f>
        <v/>
      </c>
      <c r="S128" s="34">
        <f>IF(Q128=0,"",IF(L128="",0,L128/Q128))</f>
        <v/>
      </c>
      <c r="T128" s="22">
        <f>IF(OR(A128="",C128&lt;&gt;"Active"),"",IF(SUMPRODUCT(($C$7:$C$506="Active")*($D$7:$D$506=D128)*($F$7:$F$506=F128)*($M$7:$M$506&lt;N128)*($N$7:$N$506&gt;M128)*($A$7:$A$506&lt;&gt;A128))&gt;0,"Overlap",""))</f>
        <v/>
      </c>
      <c r="U128" s="22">
        <f>IF(COUNTA(A128:O128)=0,"",IF(A128="","Missing ID",IF(COUNTIF($A$7:$A$506,A128)&gt;1,"Duplicate ID",IF(G128="","Provider not found",IF(N128&lt;=M128,"End must be after start",IF(AND(J128="Available",L128&gt;Q128),"Booked exceeds capacity","OK"))))))</f>
        <v/>
      </c>
      <c r="V128" s="22">
        <f>IF(U128="","",IF(U128&lt;&gt;"OK",U128,IF(T128="Overlap","Overlap","OK")))</f>
        <v/>
      </c>
      <c r="W128" s="20" t="n"/>
      <c r="X128" s="22">
        <f>IF(OR(D128="",C128&lt;&gt;"Active"),0,IF(AND(D128&gt;=Dashboard!$A$5,D128&lt;=Dashboard!$C$5,OR(Dashboard!$E$5="All Clinics",H128=Dashboard!$E$5),OR(Dashboard!$G$5="All Providers",F128=Dashboard!$G$5),OR(Dashboard!$I$5="All Visit Modes",I128=Dashboard!$I$5)),1,0))</f>
        <v/>
      </c>
    </row>
    <row r="129">
      <c r="A129" s="20" t="n"/>
      <c r="B129" s="21" t="n"/>
      <c r="C129" s="20" t="n"/>
      <c r="D129" s="21" t="n"/>
      <c r="E129" s="22">
        <f>IF(D129="","",CHOOSE(WEEKDAY(D129,1),"Sunday","Monday","Tuesday","Wednesday","Thursday","Friday","Saturday"))</f>
        <v/>
      </c>
      <c r="F129" s="20" t="n"/>
      <c r="G129" s="22">
        <f>IFERROR(INDEX('Provider Directory'!$A$7:$A$106,MATCH(F129,'Provider Directory'!$C$7:$C$106,0)),"")</f>
        <v/>
      </c>
      <c r="H129" s="20" t="n"/>
      <c r="I129" s="20" t="n"/>
      <c r="J129" s="20" t="n"/>
      <c r="K129" s="20" t="n"/>
      <c r="L129" s="20" t="n"/>
      <c r="M129" s="23" t="n"/>
      <c r="N129" s="23" t="n"/>
      <c r="O129" s="20" t="n"/>
      <c r="P129" s="24">
        <f>IF(OR(C129&lt;&gt;"Active",J129&lt;&gt;"Available",N129&lt;=M129),0,MAX(0,((N129-M129)*1440-IF(O129="",0,O129))/60))</f>
        <v/>
      </c>
      <c r="Q129" s="22">
        <f>IF(OR(K129="",K129&lt;=0,P129&lt;=0),0,INT(P129*60/K129))</f>
        <v/>
      </c>
      <c r="R129" s="22">
        <f>IF(Q129="","",MAX(0,Q129-IF(L129="",0,L129)))</f>
        <v/>
      </c>
      <c r="S129" s="34">
        <f>IF(Q129=0,"",IF(L129="",0,L129/Q129))</f>
        <v/>
      </c>
      <c r="T129" s="22">
        <f>IF(OR(A129="",C129&lt;&gt;"Active"),"",IF(SUMPRODUCT(($C$7:$C$506="Active")*($D$7:$D$506=D129)*($F$7:$F$506=F129)*($M$7:$M$506&lt;N129)*($N$7:$N$506&gt;M129)*($A$7:$A$506&lt;&gt;A129))&gt;0,"Overlap",""))</f>
        <v/>
      </c>
      <c r="U129" s="22">
        <f>IF(COUNTA(A129:O129)=0,"",IF(A129="","Missing ID",IF(COUNTIF($A$7:$A$506,A129)&gt;1,"Duplicate ID",IF(G129="","Provider not found",IF(N129&lt;=M129,"End must be after start",IF(AND(J129="Available",L129&gt;Q129),"Booked exceeds capacity","OK"))))))</f>
        <v/>
      </c>
      <c r="V129" s="22">
        <f>IF(U129="","",IF(U129&lt;&gt;"OK",U129,IF(T129="Overlap","Overlap","OK")))</f>
        <v/>
      </c>
      <c r="W129" s="20" t="n"/>
      <c r="X129" s="22">
        <f>IF(OR(D129="",C129&lt;&gt;"Active"),0,IF(AND(D129&gt;=Dashboard!$A$5,D129&lt;=Dashboard!$C$5,OR(Dashboard!$E$5="All Clinics",H129=Dashboard!$E$5),OR(Dashboard!$G$5="All Providers",F129=Dashboard!$G$5),OR(Dashboard!$I$5="All Visit Modes",I129=Dashboard!$I$5)),1,0))</f>
        <v/>
      </c>
    </row>
    <row r="130">
      <c r="A130" s="20" t="n"/>
      <c r="B130" s="21" t="n"/>
      <c r="C130" s="20" t="n"/>
      <c r="D130" s="21" t="n"/>
      <c r="E130" s="22">
        <f>IF(D130="","",CHOOSE(WEEKDAY(D130,1),"Sunday","Monday","Tuesday","Wednesday","Thursday","Friday","Saturday"))</f>
        <v/>
      </c>
      <c r="F130" s="20" t="n"/>
      <c r="G130" s="22">
        <f>IFERROR(INDEX('Provider Directory'!$A$7:$A$106,MATCH(F130,'Provider Directory'!$C$7:$C$106,0)),"")</f>
        <v/>
      </c>
      <c r="H130" s="20" t="n"/>
      <c r="I130" s="20" t="n"/>
      <c r="J130" s="20" t="n"/>
      <c r="K130" s="20" t="n"/>
      <c r="L130" s="20" t="n"/>
      <c r="M130" s="23" t="n"/>
      <c r="N130" s="23" t="n"/>
      <c r="O130" s="20" t="n"/>
      <c r="P130" s="24">
        <f>IF(OR(C130&lt;&gt;"Active",J130&lt;&gt;"Available",N130&lt;=M130),0,MAX(0,((N130-M130)*1440-IF(O130="",0,O130))/60))</f>
        <v/>
      </c>
      <c r="Q130" s="22">
        <f>IF(OR(K130="",K130&lt;=0,P130&lt;=0),0,INT(P130*60/K130))</f>
        <v/>
      </c>
      <c r="R130" s="22">
        <f>IF(Q130="","",MAX(0,Q130-IF(L130="",0,L130)))</f>
        <v/>
      </c>
      <c r="S130" s="34">
        <f>IF(Q130=0,"",IF(L130="",0,L130/Q130))</f>
        <v/>
      </c>
      <c r="T130" s="22">
        <f>IF(OR(A130="",C130&lt;&gt;"Active"),"",IF(SUMPRODUCT(($C$7:$C$506="Active")*($D$7:$D$506=D130)*($F$7:$F$506=F130)*($M$7:$M$506&lt;N130)*($N$7:$N$506&gt;M130)*($A$7:$A$506&lt;&gt;A130))&gt;0,"Overlap",""))</f>
        <v/>
      </c>
      <c r="U130" s="22">
        <f>IF(COUNTA(A130:O130)=0,"",IF(A130="","Missing ID",IF(COUNTIF($A$7:$A$506,A130)&gt;1,"Duplicate ID",IF(G130="","Provider not found",IF(N130&lt;=M130,"End must be after start",IF(AND(J130="Available",L130&gt;Q130),"Booked exceeds capacity","OK"))))))</f>
        <v/>
      </c>
      <c r="V130" s="22">
        <f>IF(U130="","",IF(U130&lt;&gt;"OK",U130,IF(T130="Overlap","Overlap","OK")))</f>
        <v/>
      </c>
      <c r="W130" s="20" t="n"/>
      <c r="X130" s="22">
        <f>IF(OR(D130="",C130&lt;&gt;"Active"),0,IF(AND(D130&gt;=Dashboard!$A$5,D130&lt;=Dashboard!$C$5,OR(Dashboard!$E$5="All Clinics",H130=Dashboard!$E$5),OR(Dashboard!$G$5="All Providers",F130=Dashboard!$G$5),OR(Dashboard!$I$5="All Visit Modes",I130=Dashboard!$I$5)),1,0))</f>
        <v/>
      </c>
    </row>
    <row r="131">
      <c r="A131" s="20" t="n"/>
      <c r="B131" s="21" t="n"/>
      <c r="C131" s="20" t="n"/>
      <c r="D131" s="21" t="n"/>
      <c r="E131" s="22">
        <f>IF(D131="","",CHOOSE(WEEKDAY(D131,1),"Sunday","Monday","Tuesday","Wednesday","Thursday","Friday","Saturday"))</f>
        <v/>
      </c>
      <c r="F131" s="20" t="n"/>
      <c r="G131" s="22">
        <f>IFERROR(INDEX('Provider Directory'!$A$7:$A$106,MATCH(F131,'Provider Directory'!$C$7:$C$106,0)),"")</f>
        <v/>
      </c>
      <c r="H131" s="20" t="n"/>
      <c r="I131" s="20" t="n"/>
      <c r="J131" s="20" t="n"/>
      <c r="K131" s="20" t="n"/>
      <c r="L131" s="20" t="n"/>
      <c r="M131" s="23" t="n"/>
      <c r="N131" s="23" t="n"/>
      <c r="O131" s="20" t="n"/>
      <c r="P131" s="24">
        <f>IF(OR(C131&lt;&gt;"Active",J131&lt;&gt;"Available",N131&lt;=M131),0,MAX(0,((N131-M131)*1440-IF(O131="",0,O131))/60))</f>
        <v/>
      </c>
      <c r="Q131" s="22">
        <f>IF(OR(K131="",K131&lt;=0,P131&lt;=0),0,INT(P131*60/K131))</f>
        <v/>
      </c>
      <c r="R131" s="22">
        <f>IF(Q131="","",MAX(0,Q131-IF(L131="",0,L131)))</f>
        <v/>
      </c>
      <c r="S131" s="34">
        <f>IF(Q131=0,"",IF(L131="",0,L131/Q131))</f>
        <v/>
      </c>
      <c r="T131" s="22">
        <f>IF(OR(A131="",C131&lt;&gt;"Active"),"",IF(SUMPRODUCT(($C$7:$C$506="Active")*($D$7:$D$506=D131)*($F$7:$F$506=F131)*($M$7:$M$506&lt;N131)*($N$7:$N$506&gt;M131)*($A$7:$A$506&lt;&gt;A131))&gt;0,"Overlap",""))</f>
        <v/>
      </c>
      <c r="U131" s="22">
        <f>IF(COUNTA(A131:O131)=0,"",IF(A131="","Missing ID",IF(COUNTIF($A$7:$A$506,A131)&gt;1,"Duplicate ID",IF(G131="","Provider not found",IF(N131&lt;=M131,"End must be after start",IF(AND(J131="Available",L131&gt;Q131),"Booked exceeds capacity","OK"))))))</f>
        <v/>
      </c>
      <c r="V131" s="22">
        <f>IF(U131="","",IF(U131&lt;&gt;"OK",U131,IF(T131="Overlap","Overlap","OK")))</f>
        <v/>
      </c>
      <c r="W131" s="20" t="n"/>
      <c r="X131" s="22">
        <f>IF(OR(D131="",C131&lt;&gt;"Active"),0,IF(AND(D131&gt;=Dashboard!$A$5,D131&lt;=Dashboard!$C$5,OR(Dashboard!$E$5="All Clinics",H131=Dashboard!$E$5),OR(Dashboard!$G$5="All Providers",F131=Dashboard!$G$5),OR(Dashboard!$I$5="All Visit Modes",I131=Dashboard!$I$5)),1,0))</f>
        <v/>
      </c>
    </row>
    <row r="132">
      <c r="A132" s="20" t="n"/>
      <c r="B132" s="21" t="n"/>
      <c r="C132" s="20" t="n"/>
      <c r="D132" s="21" t="n"/>
      <c r="E132" s="22">
        <f>IF(D132="","",CHOOSE(WEEKDAY(D132,1),"Sunday","Monday","Tuesday","Wednesday","Thursday","Friday","Saturday"))</f>
        <v/>
      </c>
      <c r="F132" s="20" t="n"/>
      <c r="G132" s="22">
        <f>IFERROR(INDEX('Provider Directory'!$A$7:$A$106,MATCH(F132,'Provider Directory'!$C$7:$C$106,0)),"")</f>
        <v/>
      </c>
      <c r="H132" s="20" t="n"/>
      <c r="I132" s="20" t="n"/>
      <c r="J132" s="20" t="n"/>
      <c r="K132" s="20" t="n"/>
      <c r="L132" s="20" t="n"/>
      <c r="M132" s="23" t="n"/>
      <c r="N132" s="23" t="n"/>
      <c r="O132" s="20" t="n"/>
      <c r="P132" s="24">
        <f>IF(OR(C132&lt;&gt;"Active",J132&lt;&gt;"Available",N132&lt;=M132),0,MAX(0,((N132-M132)*1440-IF(O132="",0,O132))/60))</f>
        <v/>
      </c>
      <c r="Q132" s="22">
        <f>IF(OR(K132="",K132&lt;=0,P132&lt;=0),0,INT(P132*60/K132))</f>
        <v/>
      </c>
      <c r="R132" s="22">
        <f>IF(Q132="","",MAX(0,Q132-IF(L132="",0,L132)))</f>
        <v/>
      </c>
      <c r="S132" s="34">
        <f>IF(Q132=0,"",IF(L132="",0,L132/Q132))</f>
        <v/>
      </c>
      <c r="T132" s="22">
        <f>IF(OR(A132="",C132&lt;&gt;"Active"),"",IF(SUMPRODUCT(($C$7:$C$506="Active")*($D$7:$D$506=D132)*($F$7:$F$506=F132)*($M$7:$M$506&lt;N132)*($N$7:$N$506&gt;M132)*($A$7:$A$506&lt;&gt;A132))&gt;0,"Overlap",""))</f>
        <v/>
      </c>
      <c r="U132" s="22">
        <f>IF(COUNTA(A132:O132)=0,"",IF(A132="","Missing ID",IF(COUNTIF($A$7:$A$506,A132)&gt;1,"Duplicate ID",IF(G132="","Provider not found",IF(N132&lt;=M132,"End must be after start",IF(AND(J132="Available",L132&gt;Q132),"Booked exceeds capacity","OK"))))))</f>
        <v/>
      </c>
      <c r="V132" s="22">
        <f>IF(U132="","",IF(U132&lt;&gt;"OK",U132,IF(T132="Overlap","Overlap","OK")))</f>
        <v/>
      </c>
      <c r="W132" s="20" t="n"/>
      <c r="X132" s="22">
        <f>IF(OR(D132="",C132&lt;&gt;"Active"),0,IF(AND(D132&gt;=Dashboard!$A$5,D132&lt;=Dashboard!$C$5,OR(Dashboard!$E$5="All Clinics",H132=Dashboard!$E$5),OR(Dashboard!$G$5="All Providers",F132=Dashboard!$G$5),OR(Dashboard!$I$5="All Visit Modes",I132=Dashboard!$I$5)),1,0))</f>
        <v/>
      </c>
    </row>
    <row r="133">
      <c r="A133" s="20" t="n"/>
      <c r="B133" s="21" t="n"/>
      <c r="C133" s="20" t="n"/>
      <c r="D133" s="21" t="n"/>
      <c r="E133" s="22">
        <f>IF(D133="","",CHOOSE(WEEKDAY(D133,1),"Sunday","Monday","Tuesday","Wednesday","Thursday","Friday","Saturday"))</f>
        <v/>
      </c>
      <c r="F133" s="20" t="n"/>
      <c r="G133" s="22">
        <f>IFERROR(INDEX('Provider Directory'!$A$7:$A$106,MATCH(F133,'Provider Directory'!$C$7:$C$106,0)),"")</f>
        <v/>
      </c>
      <c r="H133" s="20" t="n"/>
      <c r="I133" s="20" t="n"/>
      <c r="J133" s="20" t="n"/>
      <c r="K133" s="20" t="n"/>
      <c r="L133" s="20" t="n"/>
      <c r="M133" s="23" t="n"/>
      <c r="N133" s="23" t="n"/>
      <c r="O133" s="20" t="n"/>
      <c r="P133" s="24">
        <f>IF(OR(C133&lt;&gt;"Active",J133&lt;&gt;"Available",N133&lt;=M133),0,MAX(0,((N133-M133)*1440-IF(O133="",0,O133))/60))</f>
        <v/>
      </c>
      <c r="Q133" s="22">
        <f>IF(OR(K133="",K133&lt;=0,P133&lt;=0),0,INT(P133*60/K133))</f>
        <v/>
      </c>
      <c r="R133" s="22">
        <f>IF(Q133="","",MAX(0,Q133-IF(L133="",0,L133)))</f>
        <v/>
      </c>
      <c r="S133" s="34">
        <f>IF(Q133=0,"",IF(L133="",0,L133/Q133))</f>
        <v/>
      </c>
      <c r="T133" s="22">
        <f>IF(OR(A133="",C133&lt;&gt;"Active"),"",IF(SUMPRODUCT(($C$7:$C$506="Active")*($D$7:$D$506=D133)*($F$7:$F$506=F133)*($M$7:$M$506&lt;N133)*($N$7:$N$506&gt;M133)*($A$7:$A$506&lt;&gt;A133))&gt;0,"Overlap",""))</f>
        <v/>
      </c>
      <c r="U133" s="22">
        <f>IF(COUNTA(A133:O133)=0,"",IF(A133="","Missing ID",IF(COUNTIF($A$7:$A$506,A133)&gt;1,"Duplicate ID",IF(G133="","Provider not found",IF(N133&lt;=M133,"End must be after start",IF(AND(J133="Available",L133&gt;Q133),"Booked exceeds capacity","OK"))))))</f>
        <v/>
      </c>
      <c r="V133" s="22">
        <f>IF(U133="","",IF(U133&lt;&gt;"OK",U133,IF(T133="Overlap","Overlap","OK")))</f>
        <v/>
      </c>
      <c r="W133" s="20" t="n"/>
      <c r="X133" s="22">
        <f>IF(OR(D133="",C133&lt;&gt;"Active"),0,IF(AND(D133&gt;=Dashboard!$A$5,D133&lt;=Dashboard!$C$5,OR(Dashboard!$E$5="All Clinics",H133=Dashboard!$E$5),OR(Dashboard!$G$5="All Providers",F133=Dashboard!$G$5),OR(Dashboard!$I$5="All Visit Modes",I133=Dashboard!$I$5)),1,0))</f>
        <v/>
      </c>
    </row>
    <row r="134">
      <c r="A134" s="20" t="n"/>
      <c r="B134" s="21" t="n"/>
      <c r="C134" s="20" t="n"/>
      <c r="D134" s="21" t="n"/>
      <c r="E134" s="22">
        <f>IF(D134="","",CHOOSE(WEEKDAY(D134,1),"Sunday","Monday","Tuesday","Wednesday","Thursday","Friday","Saturday"))</f>
        <v/>
      </c>
      <c r="F134" s="20" t="n"/>
      <c r="G134" s="22">
        <f>IFERROR(INDEX('Provider Directory'!$A$7:$A$106,MATCH(F134,'Provider Directory'!$C$7:$C$106,0)),"")</f>
        <v/>
      </c>
      <c r="H134" s="20" t="n"/>
      <c r="I134" s="20" t="n"/>
      <c r="J134" s="20" t="n"/>
      <c r="K134" s="20" t="n"/>
      <c r="L134" s="20" t="n"/>
      <c r="M134" s="23" t="n"/>
      <c r="N134" s="23" t="n"/>
      <c r="O134" s="20" t="n"/>
      <c r="P134" s="24">
        <f>IF(OR(C134&lt;&gt;"Active",J134&lt;&gt;"Available",N134&lt;=M134),0,MAX(0,((N134-M134)*1440-IF(O134="",0,O134))/60))</f>
        <v/>
      </c>
      <c r="Q134" s="22">
        <f>IF(OR(K134="",K134&lt;=0,P134&lt;=0),0,INT(P134*60/K134))</f>
        <v/>
      </c>
      <c r="R134" s="22">
        <f>IF(Q134="","",MAX(0,Q134-IF(L134="",0,L134)))</f>
        <v/>
      </c>
      <c r="S134" s="34">
        <f>IF(Q134=0,"",IF(L134="",0,L134/Q134))</f>
        <v/>
      </c>
      <c r="T134" s="22">
        <f>IF(OR(A134="",C134&lt;&gt;"Active"),"",IF(SUMPRODUCT(($C$7:$C$506="Active")*($D$7:$D$506=D134)*($F$7:$F$506=F134)*($M$7:$M$506&lt;N134)*($N$7:$N$506&gt;M134)*($A$7:$A$506&lt;&gt;A134))&gt;0,"Overlap",""))</f>
        <v/>
      </c>
      <c r="U134" s="22">
        <f>IF(COUNTA(A134:O134)=0,"",IF(A134="","Missing ID",IF(COUNTIF($A$7:$A$506,A134)&gt;1,"Duplicate ID",IF(G134="","Provider not found",IF(N134&lt;=M134,"End must be after start",IF(AND(J134="Available",L134&gt;Q134),"Booked exceeds capacity","OK"))))))</f>
        <v/>
      </c>
      <c r="V134" s="22">
        <f>IF(U134="","",IF(U134&lt;&gt;"OK",U134,IF(T134="Overlap","Overlap","OK")))</f>
        <v/>
      </c>
      <c r="W134" s="20" t="n"/>
      <c r="X134" s="22">
        <f>IF(OR(D134="",C134&lt;&gt;"Active"),0,IF(AND(D134&gt;=Dashboard!$A$5,D134&lt;=Dashboard!$C$5,OR(Dashboard!$E$5="All Clinics",H134=Dashboard!$E$5),OR(Dashboard!$G$5="All Providers",F134=Dashboard!$G$5),OR(Dashboard!$I$5="All Visit Modes",I134=Dashboard!$I$5)),1,0))</f>
        <v/>
      </c>
    </row>
    <row r="135">
      <c r="A135" s="20" t="n"/>
      <c r="B135" s="21" t="n"/>
      <c r="C135" s="20" t="n"/>
      <c r="D135" s="21" t="n"/>
      <c r="E135" s="22">
        <f>IF(D135="","",CHOOSE(WEEKDAY(D135,1),"Sunday","Monday","Tuesday","Wednesday","Thursday","Friday","Saturday"))</f>
        <v/>
      </c>
      <c r="F135" s="20" t="n"/>
      <c r="G135" s="22">
        <f>IFERROR(INDEX('Provider Directory'!$A$7:$A$106,MATCH(F135,'Provider Directory'!$C$7:$C$106,0)),"")</f>
        <v/>
      </c>
      <c r="H135" s="20" t="n"/>
      <c r="I135" s="20" t="n"/>
      <c r="J135" s="20" t="n"/>
      <c r="K135" s="20" t="n"/>
      <c r="L135" s="20" t="n"/>
      <c r="M135" s="23" t="n"/>
      <c r="N135" s="23" t="n"/>
      <c r="O135" s="20" t="n"/>
      <c r="P135" s="24">
        <f>IF(OR(C135&lt;&gt;"Active",J135&lt;&gt;"Available",N135&lt;=M135),0,MAX(0,((N135-M135)*1440-IF(O135="",0,O135))/60))</f>
        <v/>
      </c>
      <c r="Q135" s="22">
        <f>IF(OR(K135="",K135&lt;=0,P135&lt;=0),0,INT(P135*60/K135))</f>
        <v/>
      </c>
      <c r="R135" s="22">
        <f>IF(Q135="","",MAX(0,Q135-IF(L135="",0,L135)))</f>
        <v/>
      </c>
      <c r="S135" s="34">
        <f>IF(Q135=0,"",IF(L135="",0,L135/Q135))</f>
        <v/>
      </c>
      <c r="T135" s="22">
        <f>IF(OR(A135="",C135&lt;&gt;"Active"),"",IF(SUMPRODUCT(($C$7:$C$506="Active")*($D$7:$D$506=D135)*($F$7:$F$506=F135)*($M$7:$M$506&lt;N135)*($N$7:$N$506&gt;M135)*($A$7:$A$506&lt;&gt;A135))&gt;0,"Overlap",""))</f>
        <v/>
      </c>
      <c r="U135" s="22">
        <f>IF(COUNTA(A135:O135)=0,"",IF(A135="","Missing ID",IF(COUNTIF($A$7:$A$506,A135)&gt;1,"Duplicate ID",IF(G135="","Provider not found",IF(N135&lt;=M135,"End must be after start",IF(AND(J135="Available",L135&gt;Q135),"Booked exceeds capacity","OK"))))))</f>
        <v/>
      </c>
      <c r="V135" s="22">
        <f>IF(U135="","",IF(U135&lt;&gt;"OK",U135,IF(T135="Overlap","Overlap","OK")))</f>
        <v/>
      </c>
      <c r="W135" s="20" t="n"/>
      <c r="X135" s="22">
        <f>IF(OR(D135="",C135&lt;&gt;"Active"),0,IF(AND(D135&gt;=Dashboard!$A$5,D135&lt;=Dashboard!$C$5,OR(Dashboard!$E$5="All Clinics",H135=Dashboard!$E$5),OR(Dashboard!$G$5="All Providers",F135=Dashboard!$G$5),OR(Dashboard!$I$5="All Visit Modes",I135=Dashboard!$I$5)),1,0))</f>
        <v/>
      </c>
    </row>
    <row r="136">
      <c r="A136" s="20" t="n"/>
      <c r="B136" s="21" t="n"/>
      <c r="C136" s="20" t="n"/>
      <c r="D136" s="21" t="n"/>
      <c r="E136" s="22">
        <f>IF(D136="","",CHOOSE(WEEKDAY(D136,1),"Sunday","Monday","Tuesday","Wednesday","Thursday","Friday","Saturday"))</f>
        <v/>
      </c>
      <c r="F136" s="20" t="n"/>
      <c r="G136" s="22">
        <f>IFERROR(INDEX('Provider Directory'!$A$7:$A$106,MATCH(F136,'Provider Directory'!$C$7:$C$106,0)),"")</f>
        <v/>
      </c>
      <c r="H136" s="20" t="n"/>
      <c r="I136" s="20" t="n"/>
      <c r="J136" s="20" t="n"/>
      <c r="K136" s="20" t="n"/>
      <c r="L136" s="20" t="n"/>
      <c r="M136" s="23" t="n"/>
      <c r="N136" s="23" t="n"/>
      <c r="O136" s="20" t="n"/>
      <c r="P136" s="24">
        <f>IF(OR(C136&lt;&gt;"Active",J136&lt;&gt;"Available",N136&lt;=M136),0,MAX(0,((N136-M136)*1440-IF(O136="",0,O136))/60))</f>
        <v/>
      </c>
      <c r="Q136" s="22">
        <f>IF(OR(K136="",K136&lt;=0,P136&lt;=0),0,INT(P136*60/K136))</f>
        <v/>
      </c>
      <c r="R136" s="22">
        <f>IF(Q136="","",MAX(0,Q136-IF(L136="",0,L136)))</f>
        <v/>
      </c>
      <c r="S136" s="34">
        <f>IF(Q136=0,"",IF(L136="",0,L136/Q136))</f>
        <v/>
      </c>
      <c r="T136" s="22">
        <f>IF(OR(A136="",C136&lt;&gt;"Active"),"",IF(SUMPRODUCT(($C$7:$C$506="Active")*($D$7:$D$506=D136)*($F$7:$F$506=F136)*($M$7:$M$506&lt;N136)*($N$7:$N$506&gt;M136)*($A$7:$A$506&lt;&gt;A136))&gt;0,"Overlap",""))</f>
        <v/>
      </c>
      <c r="U136" s="22">
        <f>IF(COUNTA(A136:O136)=0,"",IF(A136="","Missing ID",IF(COUNTIF($A$7:$A$506,A136)&gt;1,"Duplicate ID",IF(G136="","Provider not found",IF(N136&lt;=M136,"End must be after start",IF(AND(J136="Available",L136&gt;Q136),"Booked exceeds capacity","OK"))))))</f>
        <v/>
      </c>
      <c r="V136" s="22">
        <f>IF(U136="","",IF(U136&lt;&gt;"OK",U136,IF(T136="Overlap","Overlap","OK")))</f>
        <v/>
      </c>
      <c r="W136" s="20" t="n"/>
      <c r="X136" s="22">
        <f>IF(OR(D136="",C136&lt;&gt;"Active"),0,IF(AND(D136&gt;=Dashboard!$A$5,D136&lt;=Dashboard!$C$5,OR(Dashboard!$E$5="All Clinics",H136=Dashboard!$E$5),OR(Dashboard!$G$5="All Providers",F136=Dashboard!$G$5),OR(Dashboard!$I$5="All Visit Modes",I136=Dashboard!$I$5)),1,0))</f>
        <v/>
      </c>
    </row>
    <row r="137">
      <c r="A137" s="20" t="n"/>
      <c r="B137" s="21" t="n"/>
      <c r="C137" s="20" t="n"/>
      <c r="D137" s="21" t="n"/>
      <c r="E137" s="22">
        <f>IF(D137="","",CHOOSE(WEEKDAY(D137,1),"Sunday","Monday","Tuesday","Wednesday","Thursday","Friday","Saturday"))</f>
        <v/>
      </c>
      <c r="F137" s="20" t="n"/>
      <c r="G137" s="22">
        <f>IFERROR(INDEX('Provider Directory'!$A$7:$A$106,MATCH(F137,'Provider Directory'!$C$7:$C$106,0)),"")</f>
        <v/>
      </c>
      <c r="H137" s="20" t="n"/>
      <c r="I137" s="20" t="n"/>
      <c r="J137" s="20" t="n"/>
      <c r="K137" s="20" t="n"/>
      <c r="L137" s="20" t="n"/>
      <c r="M137" s="23" t="n"/>
      <c r="N137" s="23" t="n"/>
      <c r="O137" s="20" t="n"/>
      <c r="P137" s="24">
        <f>IF(OR(C137&lt;&gt;"Active",J137&lt;&gt;"Available",N137&lt;=M137),0,MAX(0,((N137-M137)*1440-IF(O137="",0,O137))/60))</f>
        <v/>
      </c>
      <c r="Q137" s="22">
        <f>IF(OR(K137="",K137&lt;=0,P137&lt;=0),0,INT(P137*60/K137))</f>
        <v/>
      </c>
      <c r="R137" s="22">
        <f>IF(Q137="","",MAX(0,Q137-IF(L137="",0,L137)))</f>
        <v/>
      </c>
      <c r="S137" s="34">
        <f>IF(Q137=0,"",IF(L137="",0,L137/Q137))</f>
        <v/>
      </c>
      <c r="T137" s="22">
        <f>IF(OR(A137="",C137&lt;&gt;"Active"),"",IF(SUMPRODUCT(($C$7:$C$506="Active")*($D$7:$D$506=D137)*($F$7:$F$506=F137)*($M$7:$M$506&lt;N137)*($N$7:$N$506&gt;M137)*($A$7:$A$506&lt;&gt;A137))&gt;0,"Overlap",""))</f>
        <v/>
      </c>
      <c r="U137" s="22">
        <f>IF(COUNTA(A137:O137)=0,"",IF(A137="","Missing ID",IF(COUNTIF($A$7:$A$506,A137)&gt;1,"Duplicate ID",IF(G137="","Provider not found",IF(N137&lt;=M137,"End must be after start",IF(AND(J137="Available",L137&gt;Q137),"Booked exceeds capacity","OK"))))))</f>
        <v/>
      </c>
      <c r="V137" s="22">
        <f>IF(U137="","",IF(U137&lt;&gt;"OK",U137,IF(T137="Overlap","Overlap","OK")))</f>
        <v/>
      </c>
      <c r="W137" s="20" t="n"/>
      <c r="X137" s="22">
        <f>IF(OR(D137="",C137&lt;&gt;"Active"),0,IF(AND(D137&gt;=Dashboard!$A$5,D137&lt;=Dashboard!$C$5,OR(Dashboard!$E$5="All Clinics",H137=Dashboard!$E$5),OR(Dashboard!$G$5="All Providers",F137=Dashboard!$G$5),OR(Dashboard!$I$5="All Visit Modes",I137=Dashboard!$I$5)),1,0))</f>
        <v/>
      </c>
    </row>
    <row r="138">
      <c r="A138" s="20" t="n"/>
      <c r="B138" s="21" t="n"/>
      <c r="C138" s="20" t="n"/>
      <c r="D138" s="21" t="n"/>
      <c r="E138" s="22">
        <f>IF(D138="","",CHOOSE(WEEKDAY(D138,1),"Sunday","Monday","Tuesday","Wednesday","Thursday","Friday","Saturday"))</f>
        <v/>
      </c>
      <c r="F138" s="20" t="n"/>
      <c r="G138" s="22">
        <f>IFERROR(INDEX('Provider Directory'!$A$7:$A$106,MATCH(F138,'Provider Directory'!$C$7:$C$106,0)),"")</f>
        <v/>
      </c>
      <c r="H138" s="20" t="n"/>
      <c r="I138" s="20" t="n"/>
      <c r="J138" s="20" t="n"/>
      <c r="K138" s="20" t="n"/>
      <c r="L138" s="20" t="n"/>
      <c r="M138" s="23" t="n"/>
      <c r="N138" s="23" t="n"/>
      <c r="O138" s="20" t="n"/>
      <c r="P138" s="24">
        <f>IF(OR(C138&lt;&gt;"Active",J138&lt;&gt;"Available",N138&lt;=M138),0,MAX(0,((N138-M138)*1440-IF(O138="",0,O138))/60))</f>
        <v/>
      </c>
      <c r="Q138" s="22">
        <f>IF(OR(K138="",K138&lt;=0,P138&lt;=0),0,INT(P138*60/K138))</f>
        <v/>
      </c>
      <c r="R138" s="22">
        <f>IF(Q138="","",MAX(0,Q138-IF(L138="",0,L138)))</f>
        <v/>
      </c>
      <c r="S138" s="34">
        <f>IF(Q138=0,"",IF(L138="",0,L138/Q138))</f>
        <v/>
      </c>
      <c r="T138" s="22">
        <f>IF(OR(A138="",C138&lt;&gt;"Active"),"",IF(SUMPRODUCT(($C$7:$C$506="Active")*($D$7:$D$506=D138)*($F$7:$F$506=F138)*($M$7:$M$506&lt;N138)*($N$7:$N$506&gt;M138)*($A$7:$A$506&lt;&gt;A138))&gt;0,"Overlap",""))</f>
        <v/>
      </c>
      <c r="U138" s="22">
        <f>IF(COUNTA(A138:O138)=0,"",IF(A138="","Missing ID",IF(COUNTIF($A$7:$A$506,A138)&gt;1,"Duplicate ID",IF(G138="","Provider not found",IF(N138&lt;=M138,"End must be after start",IF(AND(J138="Available",L138&gt;Q138),"Booked exceeds capacity","OK"))))))</f>
        <v/>
      </c>
      <c r="V138" s="22">
        <f>IF(U138="","",IF(U138&lt;&gt;"OK",U138,IF(T138="Overlap","Overlap","OK")))</f>
        <v/>
      </c>
      <c r="W138" s="20" t="n"/>
      <c r="X138" s="22">
        <f>IF(OR(D138="",C138&lt;&gt;"Active"),0,IF(AND(D138&gt;=Dashboard!$A$5,D138&lt;=Dashboard!$C$5,OR(Dashboard!$E$5="All Clinics",H138=Dashboard!$E$5),OR(Dashboard!$G$5="All Providers",F138=Dashboard!$G$5),OR(Dashboard!$I$5="All Visit Modes",I138=Dashboard!$I$5)),1,0))</f>
        <v/>
      </c>
    </row>
    <row r="139">
      <c r="A139" s="20" t="n"/>
      <c r="B139" s="21" t="n"/>
      <c r="C139" s="20" t="n"/>
      <c r="D139" s="21" t="n"/>
      <c r="E139" s="22">
        <f>IF(D139="","",CHOOSE(WEEKDAY(D139,1),"Sunday","Monday","Tuesday","Wednesday","Thursday","Friday","Saturday"))</f>
        <v/>
      </c>
      <c r="F139" s="20" t="n"/>
      <c r="G139" s="22">
        <f>IFERROR(INDEX('Provider Directory'!$A$7:$A$106,MATCH(F139,'Provider Directory'!$C$7:$C$106,0)),"")</f>
        <v/>
      </c>
      <c r="H139" s="20" t="n"/>
      <c r="I139" s="20" t="n"/>
      <c r="J139" s="20" t="n"/>
      <c r="K139" s="20" t="n"/>
      <c r="L139" s="20" t="n"/>
      <c r="M139" s="23" t="n"/>
      <c r="N139" s="23" t="n"/>
      <c r="O139" s="20" t="n"/>
      <c r="P139" s="24">
        <f>IF(OR(C139&lt;&gt;"Active",J139&lt;&gt;"Available",N139&lt;=M139),0,MAX(0,((N139-M139)*1440-IF(O139="",0,O139))/60))</f>
        <v/>
      </c>
      <c r="Q139" s="22">
        <f>IF(OR(K139="",K139&lt;=0,P139&lt;=0),0,INT(P139*60/K139))</f>
        <v/>
      </c>
      <c r="R139" s="22">
        <f>IF(Q139="","",MAX(0,Q139-IF(L139="",0,L139)))</f>
        <v/>
      </c>
      <c r="S139" s="34">
        <f>IF(Q139=0,"",IF(L139="",0,L139/Q139))</f>
        <v/>
      </c>
      <c r="T139" s="22">
        <f>IF(OR(A139="",C139&lt;&gt;"Active"),"",IF(SUMPRODUCT(($C$7:$C$506="Active")*($D$7:$D$506=D139)*($F$7:$F$506=F139)*($M$7:$M$506&lt;N139)*($N$7:$N$506&gt;M139)*($A$7:$A$506&lt;&gt;A139))&gt;0,"Overlap",""))</f>
        <v/>
      </c>
      <c r="U139" s="22">
        <f>IF(COUNTA(A139:O139)=0,"",IF(A139="","Missing ID",IF(COUNTIF($A$7:$A$506,A139)&gt;1,"Duplicate ID",IF(G139="","Provider not found",IF(N139&lt;=M139,"End must be after start",IF(AND(J139="Available",L139&gt;Q139),"Booked exceeds capacity","OK"))))))</f>
        <v/>
      </c>
      <c r="V139" s="22">
        <f>IF(U139="","",IF(U139&lt;&gt;"OK",U139,IF(T139="Overlap","Overlap","OK")))</f>
        <v/>
      </c>
      <c r="W139" s="20" t="n"/>
      <c r="X139" s="22">
        <f>IF(OR(D139="",C139&lt;&gt;"Active"),0,IF(AND(D139&gt;=Dashboard!$A$5,D139&lt;=Dashboard!$C$5,OR(Dashboard!$E$5="All Clinics",H139=Dashboard!$E$5),OR(Dashboard!$G$5="All Providers",F139=Dashboard!$G$5),OR(Dashboard!$I$5="All Visit Modes",I139=Dashboard!$I$5)),1,0))</f>
        <v/>
      </c>
    </row>
    <row r="140">
      <c r="A140" s="20" t="n"/>
      <c r="B140" s="21" t="n"/>
      <c r="C140" s="20" t="n"/>
      <c r="D140" s="21" t="n"/>
      <c r="E140" s="22">
        <f>IF(D140="","",CHOOSE(WEEKDAY(D140,1),"Sunday","Monday","Tuesday","Wednesday","Thursday","Friday","Saturday"))</f>
        <v/>
      </c>
      <c r="F140" s="20" t="n"/>
      <c r="G140" s="22">
        <f>IFERROR(INDEX('Provider Directory'!$A$7:$A$106,MATCH(F140,'Provider Directory'!$C$7:$C$106,0)),"")</f>
        <v/>
      </c>
      <c r="H140" s="20" t="n"/>
      <c r="I140" s="20" t="n"/>
      <c r="J140" s="20" t="n"/>
      <c r="K140" s="20" t="n"/>
      <c r="L140" s="20" t="n"/>
      <c r="M140" s="23" t="n"/>
      <c r="N140" s="23" t="n"/>
      <c r="O140" s="20" t="n"/>
      <c r="P140" s="24">
        <f>IF(OR(C140&lt;&gt;"Active",J140&lt;&gt;"Available",N140&lt;=M140),0,MAX(0,((N140-M140)*1440-IF(O140="",0,O140))/60))</f>
        <v/>
      </c>
      <c r="Q140" s="22">
        <f>IF(OR(K140="",K140&lt;=0,P140&lt;=0),0,INT(P140*60/K140))</f>
        <v/>
      </c>
      <c r="R140" s="22">
        <f>IF(Q140="","",MAX(0,Q140-IF(L140="",0,L140)))</f>
        <v/>
      </c>
      <c r="S140" s="34">
        <f>IF(Q140=0,"",IF(L140="",0,L140/Q140))</f>
        <v/>
      </c>
      <c r="T140" s="22">
        <f>IF(OR(A140="",C140&lt;&gt;"Active"),"",IF(SUMPRODUCT(($C$7:$C$506="Active")*($D$7:$D$506=D140)*($F$7:$F$506=F140)*($M$7:$M$506&lt;N140)*($N$7:$N$506&gt;M140)*($A$7:$A$506&lt;&gt;A140))&gt;0,"Overlap",""))</f>
        <v/>
      </c>
      <c r="U140" s="22">
        <f>IF(COUNTA(A140:O140)=0,"",IF(A140="","Missing ID",IF(COUNTIF($A$7:$A$506,A140)&gt;1,"Duplicate ID",IF(G140="","Provider not found",IF(N140&lt;=M140,"End must be after start",IF(AND(J140="Available",L140&gt;Q140),"Booked exceeds capacity","OK"))))))</f>
        <v/>
      </c>
      <c r="V140" s="22">
        <f>IF(U140="","",IF(U140&lt;&gt;"OK",U140,IF(T140="Overlap","Overlap","OK")))</f>
        <v/>
      </c>
      <c r="W140" s="20" t="n"/>
      <c r="X140" s="22">
        <f>IF(OR(D140="",C140&lt;&gt;"Active"),0,IF(AND(D140&gt;=Dashboard!$A$5,D140&lt;=Dashboard!$C$5,OR(Dashboard!$E$5="All Clinics",H140=Dashboard!$E$5),OR(Dashboard!$G$5="All Providers",F140=Dashboard!$G$5),OR(Dashboard!$I$5="All Visit Modes",I140=Dashboard!$I$5)),1,0))</f>
        <v/>
      </c>
    </row>
    <row r="141">
      <c r="A141" s="20" t="n"/>
      <c r="B141" s="21" t="n"/>
      <c r="C141" s="20" t="n"/>
      <c r="D141" s="21" t="n"/>
      <c r="E141" s="22">
        <f>IF(D141="","",CHOOSE(WEEKDAY(D141,1),"Sunday","Monday","Tuesday","Wednesday","Thursday","Friday","Saturday"))</f>
        <v/>
      </c>
      <c r="F141" s="20" t="n"/>
      <c r="G141" s="22">
        <f>IFERROR(INDEX('Provider Directory'!$A$7:$A$106,MATCH(F141,'Provider Directory'!$C$7:$C$106,0)),"")</f>
        <v/>
      </c>
      <c r="H141" s="20" t="n"/>
      <c r="I141" s="20" t="n"/>
      <c r="J141" s="20" t="n"/>
      <c r="K141" s="20" t="n"/>
      <c r="L141" s="20" t="n"/>
      <c r="M141" s="23" t="n"/>
      <c r="N141" s="23" t="n"/>
      <c r="O141" s="20" t="n"/>
      <c r="P141" s="24">
        <f>IF(OR(C141&lt;&gt;"Active",J141&lt;&gt;"Available",N141&lt;=M141),0,MAX(0,((N141-M141)*1440-IF(O141="",0,O141))/60))</f>
        <v/>
      </c>
      <c r="Q141" s="22">
        <f>IF(OR(K141="",K141&lt;=0,P141&lt;=0),0,INT(P141*60/K141))</f>
        <v/>
      </c>
      <c r="R141" s="22">
        <f>IF(Q141="","",MAX(0,Q141-IF(L141="",0,L141)))</f>
        <v/>
      </c>
      <c r="S141" s="34">
        <f>IF(Q141=0,"",IF(L141="",0,L141/Q141))</f>
        <v/>
      </c>
      <c r="T141" s="22">
        <f>IF(OR(A141="",C141&lt;&gt;"Active"),"",IF(SUMPRODUCT(($C$7:$C$506="Active")*($D$7:$D$506=D141)*($F$7:$F$506=F141)*($M$7:$M$506&lt;N141)*($N$7:$N$506&gt;M141)*($A$7:$A$506&lt;&gt;A141))&gt;0,"Overlap",""))</f>
        <v/>
      </c>
      <c r="U141" s="22">
        <f>IF(COUNTA(A141:O141)=0,"",IF(A141="","Missing ID",IF(COUNTIF($A$7:$A$506,A141)&gt;1,"Duplicate ID",IF(G141="","Provider not found",IF(N141&lt;=M141,"End must be after start",IF(AND(J141="Available",L141&gt;Q141),"Booked exceeds capacity","OK"))))))</f>
        <v/>
      </c>
      <c r="V141" s="22">
        <f>IF(U141="","",IF(U141&lt;&gt;"OK",U141,IF(T141="Overlap","Overlap","OK")))</f>
        <v/>
      </c>
      <c r="W141" s="20" t="n"/>
      <c r="X141" s="22">
        <f>IF(OR(D141="",C141&lt;&gt;"Active"),0,IF(AND(D141&gt;=Dashboard!$A$5,D141&lt;=Dashboard!$C$5,OR(Dashboard!$E$5="All Clinics",H141=Dashboard!$E$5),OR(Dashboard!$G$5="All Providers",F141=Dashboard!$G$5),OR(Dashboard!$I$5="All Visit Modes",I141=Dashboard!$I$5)),1,0))</f>
        <v/>
      </c>
    </row>
    <row r="142">
      <c r="A142" s="20" t="n"/>
      <c r="B142" s="21" t="n"/>
      <c r="C142" s="20" t="n"/>
      <c r="D142" s="21" t="n"/>
      <c r="E142" s="22">
        <f>IF(D142="","",CHOOSE(WEEKDAY(D142,1),"Sunday","Monday","Tuesday","Wednesday","Thursday","Friday","Saturday"))</f>
        <v/>
      </c>
      <c r="F142" s="20" t="n"/>
      <c r="G142" s="22">
        <f>IFERROR(INDEX('Provider Directory'!$A$7:$A$106,MATCH(F142,'Provider Directory'!$C$7:$C$106,0)),"")</f>
        <v/>
      </c>
      <c r="H142" s="20" t="n"/>
      <c r="I142" s="20" t="n"/>
      <c r="J142" s="20" t="n"/>
      <c r="K142" s="20" t="n"/>
      <c r="L142" s="20" t="n"/>
      <c r="M142" s="23" t="n"/>
      <c r="N142" s="23" t="n"/>
      <c r="O142" s="20" t="n"/>
      <c r="P142" s="24">
        <f>IF(OR(C142&lt;&gt;"Active",J142&lt;&gt;"Available",N142&lt;=M142),0,MAX(0,((N142-M142)*1440-IF(O142="",0,O142))/60))</f>
        <v/>
      </c>
      <c r="Q142" s="22">
        <f>IF(OR(K142="",K142&lt;=0,P142&lt;=0),0,INT(P142*60/K142))</f>
        <v/>
      </c>
      <c r="R142" s="22">
        <f>IF(Q142="","",MAX(0,Q142-IF(L142="",0,L142)))</f>
        <v/>
      </c>
      <c r="S142" s="34">
        <f>IF(Q142=0,"",IF(L142="",0,L142/Q142))</f>
        <v/>
      </c>
      <c r="T142" s="22">
        <f>IF(OR(A142="",C142&lt;&gt;"Active"),"",IF(SUMPRODUCT(($C$7:$C$506="Active")*($D$7:$D$506=D142)*($F$7:$F$506=F142)*($M$7:$M$506&lt;N142)*($N$7:$N$506&gt;M142)*($A$7:$A$506&lt;&gt;A142))&gt;0,"Overlap",""))</f>
        <v/>
      </c>
      <c r="U142" s="22">
        <f>IF(COUNTA(A142:O142)=0,"",IF(A142="","Missing ID",IF(COUNTIF($A$7:$A$506,A142)&gt;1,"Duplicate ID",IF(G142="","Provider not found",IF(N142&lt;=M142,"End must be after start",IF(AND(J142="Available",L142&gt;Q142),"Booked exceeds capacity","OK"))))))</f>
        <v/>
      </c>
      <c r="V142" s="22">
        <f>IF(U142="","",IF(U142&lt;&gt;"OK",U142,IF(T142="Overlap","Overlap","OK")))</f>
        <v/>
      </c>
      <c r="W142" s="20" t="n"/>
      <c r="X142" s="22">
        <f>IF(OR(D142="",C142&lt;&gt;"Active"),0,IF(AND(D142&gt;=Dashboard!$A$5,D142&lt;=Dashboard!$C$5,OR(Dashboard!$E$5="All Clinics",H142=Dashboard!$E$5),OR(Dashboard!$G$5="All Providers",F142=Dashboard!$G$5),OR(Dashboard!$I$5="All Visit Modes",I142=Dashboard!$I$5)),1,0))</f>
        <v/>
      </c>
    </row>
    <row r="143">
      <c r="A143" s="20" t="n"/>
      <c r="B143" s="21" t="n"/>
      <c r="C143" s="20" t="n"/>
      <c r="D143" s="21" t="n"/>
      <c r="E143" s="22">
        <f>IF(D143="","",CHOOSE(WEEKDAY(D143,1),"Sunday","Monday","Tuesday","Wednesday","Thursday","Friday","Saturday"))</f>
        <v/>
      </c>
      <c r="F143" s="20" t="n"/>
      <c r="G143" s="22">
        <f>IFERROR(INDEX('Provider Directory'!$A$7:$A$106,MATCH(F143,'Provider Directory'!$C$7:$C$106,0)),"")</f>
        <v/>
      </c>
      <c r="H143" s="20" t="n"/>
      <c r="I143" s="20" t="n"/>
      <c r="J143" s="20" t="n"/>
      <c r="K143" s="20" t="n"/>
      <c r="L143" s="20" t="n"/>
      <c r="M143" s="23" t="n"/>
      <c r="N143" s="23" t="n"/>
      <c r="O143" s="20" t="n"/>
      <c r="P143" s="24">
        <f>IF(OR(C143&lt;&gt;"Active",J143&lt;&gt;"Available",N143&lt;=M143),0,MAX(0,((N143-M143)*1440-IF(O143="",0,O143))/60))</f>
        <v/>
      </c>
      <c r="Q143" s="22">
        <f>IF(OR(K143="",K143&lt;=0,P143&lt;=0),0,INT(P143*60/K143))</f>
        <v/>
      </c>
      <c r="R143" s="22">
        <f>IF(Q143="","",MAX(0,Q143-IF(L143="",0,L143)))</f>
        <v/>
      </c>
      <c r="S143" s="34">
        <f>IF(Q143=0,"",IF(L143="",0,L143/Q143))</f>
        <v/>
      </c>
      <c r="T143" s="22">
        <f>IF(OR(A143="",C143&lt;&gt;"Active"),"",IF(SUMPRODUCT(($C$7:$C$506="Active")*($D$7:$D$506=D143)*($F$7:$F$506=F143)*($M$7:$M$506&lt;N143)*($N$7:$N$506&gt;M143)*($A$7:$A$506&lt;&gt;A143))&gt;0,"Overlap",""))</f>
        <v/>
      </c>
      <c r="U143" s="22">
        <f>IF(COUNTA(A143:O143)=0,"",IF(A143="","Missing ID",IF(COUNTIF($A$7:$A$506,A143)&gt;1,"Duplicate ID",IF(G143="","Provider not found",IF(N143&lt;=M143,"End must be after start",IF(AND(J143="Available",L143&gt;Q143),"Booked exceeds capacity","OK"))))))</f>
        <v/>
      </c>
      <c r="V143" s="22">
        <f>IF(U143="","",IF(U143&lt;&gt;"OK",U143,IF(T143="Overlap","Overlap","OK")))</f>
        <v/>
      </c>
      <c r="W143" s="20" t="n"/>
      <c r="X143" s="22">
        <f>IF(OR(D143="",C143&lt;&gt;"Active"),0,IF(AND(D143&gt;=Dashboard!$A$5,D143&lt;=Dashboard!$C$5,OR(Dashboard!$E$5="All Clinics",H143=Dashboard!$E$5),OR(Dashboard!$G$5="All Providers",F143=Dashboard!$G$5),OR(Dashboard!$I$5="All Visit Modes",I143=Dashboard!$I$5)),1,0))</f>
        <v/>
      </c>
    </row>
    <row r="144">
      <c r="A144" s="20" t="n"/>
      <c r="B144" s="21" t="n"/>
      <c r="C144" s="20" t="n"/>
      <c r="D144" s="21" t="n"/>
      <c r="E144" s="22">
        <f>IF(D144="","",CHOOSE(WEEKDAY(D144,1),"Sunday","Monday","Tuesday","Wednesday","Thursday","Friday","Saturday"))</f>
        <v/>
      </c>
      <c r="F144" s="20" t="n"/>
      <c r="G144" s="22">
        <f>IFERROR(INDEX('Provider Directory'!$A$7:$A$106,MATCH(F144,'Provider Directory'!$C$7:$C$106,0)),"")</f>
        <v/>
      </c>
      <c r="H144" s="20" t="n"/>
      <c r="I144" s="20" t="n"/>
      <c r="J144" s="20" t="n"/>
      <c r="K144" s="20" t="n"/>
      <c r="L144" s="20" t="n"/>
      <c r="M144" s="23" t="n"/>
      <c r="N144" s="23" t="n"/>
      <c r="O144" s="20" t="n"/>
      <c r="P144" s="24">
        <f>IF(OR(C144&lt;&gt;"Active",J144&lt;&gt;"Available",N144&lt;=M144),0,MAX(0,((N144-M144)*1440-IF(O144="",0,O144))/60))</f>
        <v/>
      </c>
      <c r="Q144" s="22">
        <f>IF(OR(K144="",K144&lt;=0,P144&lt;=0),0,INT(P144*60/K144))</f>
        <v/>
      </c>
      <c r="R144" s="22">
        <f>IF(Q144="","",MAX(0,Q144-IF(L144="",0,L144)))</f>
        <v/>
      </c>
      <c r="S144" s="34">
        <f>IF(Q144=0,"",IF(L144="",0,L144/Q144))</f>
        <v/>
      </c>
      <c r="T144" s="22">
        <f>IF(OR(A144="",C144&lt;&gt;"Active"),"",IF(SUMPRODUCT(($C$7:$C$506="Active")*($D$7:$D$506=D144)*($F$7:$F$506=F144)*($M$7:$M$506&lt;N144)*($N$7:$N$506&gt;M144)*($A$7:$A$506&lt;&gt;A144))&gt;0,"Overlap",""))</f>
        <v/>
      </c>
      <c r="U144" s="22">
        <f>IF(COUNTA(A144:O144)=0,"",IF(A144="","Missing ID",IF(COUNTIF($A$7:$A$506,A144)&gt;1,"Duplicate ID",IF(G144="","Provider not found",IF(N144&lt;=M144,"End must be after start",IF(AND(J144="Available",L144&gt;Q144),"Booked exceeds capacity","OK"))))))</f>
        <v/>
      </c>
      <c r="V144" s="22">
        <f>IF(U144="","",IF(U144&lt;&gt;"OK",U144,IF(T144="Overlap","Overlap","OK")))</f>
        <v/>
      </c>
      <c r="W144" s="20" t="n"/>
      <c r="X144" s="22">
        <f>IF(OR(D144="",C144&lt;&gt;"Active"),0,IF(AND(D144&gt;=Dashboard!$A$5,D144&lt;=Dashboard!$C$5,OR(Dashboard!$E$5="All Clinics",H144=Dashboard!$E$5),OR(Dashboard!$G$5="All Providers",F144=Dashboard!$G$5),OR(Dashboard!$I$5="All Visit Modes",I144=Dashboard!$I$5)),1,0))</f>
        <v/>
      </c>
    </row>
    <row r="145">
      <c r="A145" s="20" t="n"/>
      <c r="B145" s="21" t="n"/>
      <c r="C145" s="20" t="n"/>
      <c r="D145" s="21" t="n"/>
      <c r="E145" s="22">
        <f>IF(D145="","",CHOOSE(WEEKDAY(D145,1),"Sunday","Monday","Tuesday","Wednesday","Thursday","Friday","Saturday"))</f>
        <v/>
      </c>
      <c r="F145" s="20" t="n"/>
      <c r="G145" s="22">
        <f>IFERROR(INDEX('Provider Directory'!$A$7:$A$106,MATCH(F145,'Provider Directory'!$C$7:$C$106,0)),"")</f>
        <v/>
      </c>
      <c r="H145" s="20" t="n"/>
      <c r="I145" s="20" t="n"/>
      <c r="J145" s="20" t="n"/>
      <c r="K145" s="20" t="n"/>
      <c r="L145" s="20" t="n"/>
      <c r="M145" s="23" t="n"/>
      <c r="N145" s="23" t="n"/>
      <c r="O145" s="20" t="n"/>
      <c r="P145" s="24">
        <f>IF(OR(C145&lt;&gt;"Active",J145&lt;&gt;"Available",N145&lt;=M145),0,MAX(0,((N145-M145)*1440-IF(O145="",0,O145))/60))</f>
        <v/>
      </c>
      <c r="Q145" s="22">
        <f>IF(OR(K145="",K145&lt;=0,P145&lt;=0),0,INT(P145*60/K145))</f>
        <v/>
      </c>
      <c r="R145" s="22">
        <f>IF(Q145="","",MAX(0,Q145-IF(L145="",0,L145)))</f>
        <v/>
      </c>
      <c r="S145" s="34">
        <f>IF(Q145=0,"",IF(L145="",0,L145/Q145))</f>
        <v/>
      </c>
      <c r="T145" s="22">
        <f>IF(OR(A145="",C145&lt;&gt;"Active"),"",IF(SUMPRODUCT(($C$7:$C$506="Active")*($D$7:$D$506=D145)*($F$7:$F$506=F145)*($M$7:$M$506&lt;N145)*($N$7:$N$506&gt;M145)*($A$7:$A$506&lt;&gt;A145))&gt;0,"Overlap",""))</f>
        <v/>
      </c>
      <c r="U145" s="22">
        <f>IF(COUNTA(A145:O145)=0,"",IF(A145="","Missing ID",IF(COUNTIF($A$7:$A$506,A145)&gt;1,"Duplicate ID",IF(G145="","Provider not found",IF(N145&lt;=M145,"End must be after start",IF(AND(J145="Available",L145&gt;Q145),"Booked exceeds capacity","OK"))))))</f>
        <v/>
      </c>
      <c r="V145" s="22">
        <f>IF(U145="","",IF(U145&lt;&gt;"OK",U145,IF(T145="Overlap","Overlap","OK")))</f>
        <v/>
      </c>
      <c r="W145" s="20" t="n"/>
      <c r="X145" s="22">
        <f>IF(OR(D145="",C145&lt;&gt;"Active"),0,IF(AND(D145&gt;=Dashboard!$A$5,D145&lt;=Dashboard!$C$5,OR(Dashboard!$E$5="All Clinics",H145=Dashboard!$E$5),OR(Dashboard!$G$5="All Providers",F145=Dashboard!$G$5),OR(Dashboard!$I$5="All Visit Modes",I145=Dashboard!$I$5)),1,0))</f>
        <v/>
      </c>
    </row>
    <row r="146">
      <c r="A146" s="20" t="n"/>
      <c r="B146" s="21" t="n"/>
      <c r="C146" s="20" t="n"/>
      <c r="D146" s="21" t="n"/>
      <c r="E146" s="22">
        <f>IF(D146="","",CHOOSE(WEEKDAY(D146,1),"Sunday","Monday","Tuesday","Wednesday","Thursday","Friday","Saturday"))</f>
        <v/>
      </c>
      <c r="F146" s="20" t="n"/>
      <c r="G146" s="22">
        <f>IFERROR(INDEX('Provider Directory'!$A$7:$A$106,MATCH(F146,'Provider Directory'!$C$7:$C$106,0)),"")</f>
        <v/>
      </c>
      <c r="H146" s="20" t="n"/>
      <c r="I146" s="20" t="n"/>
      <c r="J146" s="20" t="n"/>
      <c r="K146" s="20" t="n"/>
      <c r="L146" s="20" t="n"/>
      <c r="M146" s="23" t="n"/>
      <c r="N146" s="23" t="n"/>
      <c r="O146" s="20" t="n"/>
      <c r="P146" s="24">
        <f>IF(OR(C146&lt;&gt;"Active",J146&lt;&gt;"Available",N146&lt;=M146),0,MAX(0,((N146-M146)*1440-IF(O146="",0,O146))/60))</f>
        <v/>
      </c>
      <c r="Q146" s="22">
        <f>IF(OR(K146="",K146&lt;=0,P146&lt;=0),0,INT(P146*60/K146))</f>
        <v/>
      </c>
      <c r="R146" s="22">
        <f>IF(Q146="","",MAX(0,Q146-IF(L146="",0,L146)))</f>
        <v/>
      </c>
      <c r="S146" s="34">
        <f>IF(Q146=0,"",IF(L146="",0,L146/Q146))</f>
        <v/>
      </c>
      <c r="T146" s="22">
        <f>IF(OR(A146="",C146&lt;&gt;"Active"),"",IF(SUMPRODUCT(($C$7:$C$506="Active")*($D$7:$D$506=D146)*($F$7:$F$506=F146)*($M$7:$M$506&lt;N146)*($N$7:$N$506&gt;M146)*($A$7:$A$506&lt;&gt;A146))&gt;0,"Overlap",""))</f>
        <v/>
      </c>
      <c r="U146" s="22">
        <f>IF(COUNTA(A146:O146)=0,"",IF(A146="","Missing ID",IF(COUNTIF($A$7:$A$506,A146)&gt;1,"Duplicate ID",IF(G146="","Provider not found",IF(N146&lt;=M146,"End must be after start",IF(AND(J146="Available",L146&gt;Q146),"Booked exceeds capacity","OK"))))))</f>
        <v/>
      </c>
      <c r="V146" s="22">
        <f>IF(U146="","",IF(U146&lt;&gt;"OK",U146,IF(T146="Overlap","Overlap","OK")))</f>
        <v/>
      </c>
      <c r="W146" s="20" t="n"/>
      <c r="X146" s="22">
        <f>IF(OR(D146="",C146&lt;&gt;"Active"),0,IF(AND(D146&gt;=Dashboard!$A$5,D146&lt;=Dashboard!$C$5,OR(Dashboard!$E$5="All Clinics",H146=Dashboard!$E$5),OR(Dashboard!$G$5="All Providers",F146=Dashboard!$G$5),OR(Dashboard!$I$5="All Visit Modes",I146=Dashboard!$I$5)),1,0))</f>
        <v/>
      </c>
    </row>
    <row r="147">
      <c r="A147" s="20" t="n"/>
      <c r="B147" s="21" t="n"/>
      <c r="C147" s="20" t="n"/>
      <c r="D147" s="21" t="n"/>
      <c r="E147" s="22">
        <f>IF(D147="","",CHOOSE(WEEKDAY(D147,1),"Sunday","Monday","Tuesday","Wednesday","Thursday","Friday","Saturday"))</f>
        <v/>
      </c>
      <c r="F147" s="20" t="n"/>
      <c r="G147" s="22">
        <f>IFERROR(INDEX('Provider Directory'!$A$7:$A$106,MATCH(F147,'Provider Directory'!$C$7:$C$106,0)),"")</f>
        <v/>
      </c>
      <c r="H147" s="20" t="n"/>
      <c r="I147" s="20" t="n"/>
      <c r="J147" s="20" t="n"/>
      <c r="K147" s="20" t="n"/>
      <c r="L147" s="20" t="n"/>
      <c r="M147" s="23" t="n"/>
      <c r="N147" s="23" t="n"/>
      <c r="O147" s="20" t="n"/>
      <c r="P147" s="24">
        <f>IF(OR(C147&lt;&gt;"Active",J147&lt;&gt;"Available",N147&lt;=M147),0,MAX(0,((N147-M147)*1440-IF(O147="",0,O147))/60))</f>
        <v/>
      </c>
      <c r="Q147" s="22">
        <f>IF(OR(K147="",K147&lt;=0,P147&lt;=0),0,INT(P147*60/K147))</f>
        <v/>
      </c>
      <c r="R147" s="22">
        <f>IF(Q147="","",MAX(0,Q147-IF(L147="",0,L147)))</f>
        <v/>
      </c>
      <c r="S147" s="34">
        <f>IF(Q147=0,"",IF(L147="",0,L147/Q147))</f>
        <v/>
      </c>
      <c r="T147" s="22">
        <f>IF(OR(A147="",C147&lt;&gt;"Active"),"",IF(SUMPRODUCT(($C$7:$C$506="Active")*($D$7:$D$506=D147)*($F$7:$F$506=F147)*($M$7:$M$506&lt;N147)*($N$7:$N$506&gt;M147)*($A$7:$A$506&lt;&gt;A147))&gt;0,"Overlap",""))</f>
        <v/>
      </c>
      <c r="U147" s="22">
        <f>IF(COUNTA(A147:O147)=0,"",IF(A147="","Missing ID",IF(COUNTIF($A$7:$A$506,A147)&gt;1,"Duplicate ID",IF(G147="","Provider not found",IF(N147&lt;=M147,"End must be after start",IF(AND(J147="Available",L147&gt;Q147),"Booked exceeds capacity","OK"))))))</f>
        <v/>
      </c>
      <c r="V147" s="22">
        <f>IF(U147="","",IF(U147&lt;&gt;"OK",U147,IF(T147="Overlap","Overlap","OK")))</f>
        <v/>
      </c>
      <c r="W147" s="20" t="n"/>
      <c r="X147" s="22">
        <f>IF(OR(D147="",C147&lt;&gt;"Active"),0,IF(AND(D147&gt;=Dashboard!$A$5,D147&lt;=Dashboard!$C$5,OR(Dashboard!$E$5="All Clinics",H147=Dashboard!$E$5),OR(Dashboard!$G$5="All Providers",F147=Dashboard!$G$5),OR(Dashboard!$I$5="All Visit Modes",I147=Dashboard!$I$5)),1,0))</f>
        <v/>
      </c>
    </row>
    <row r="148">
      <c r="A148" s="20" t="n"/>
      <c r="B148" s="21" t="n"/>
      <c r="C148" s="20" t="n"/>
      <c r="D148" s="21" t="n"/>
      <c r="E148" s="22">
        <f>IF(D148="","",CHOOSE(WEEKDAY(D148,1),"Sunday","Monday","Tuesday","Wednesday","Thursday","Friday","Saturday"))</f>
        <v/>
      </c>
      <c r="F148" s="20" t="n"/>
      <c r="G148" s="22">
        <f>IFERROR(INDEX('Provider Directory'!$A$7:$A$106,MATCH(F148,'Provider Directory'!$C$7:$C$106,0)),"")</f>
        <v/>
      </c>
      <c r="H148" s="20" t="n"/>
      <c r="I148" s="20" t="n"/>
      <c r="J148" s="20" t="n"/>
      <c r="K148" s="20" t="n"/>
      <c r="L148" s="20" t="n"/>
      <c r="M148" s="23" t="n"/>
      <c r="N148" s="23" t="n"/>
      <c r="O148" s="20" t="n"/>
      <c r="P148" s="24">
        <f>IF(OR(C148&lt;&gt;"Active",J148&lt;&gt;"Available",N148&lt;=M148),0,MAX(0,((N148-M148)*1440-IF(O148="",0,O148))/60))</f>
        <v/>
      </c>
      <c r="Q148" s="22">
        <f>IF(OR(K148="",K148&lt;=0,P148&lt;=0),0,INT(P148*60/K148))</f>
        <v/>
      </c>
      <c r="R148" s="22">
        <f>IF(Q148="","",MAX(0,Q148-IF(L148="",0,L148)))</f>
        <v/>
      </c>
      <c r="S148" s="34">
        <f>IF(Q148=0,"",IF(L148="",0,L148/Q148))</f>
        <v/>
      </c>
      <c r="T148" s="22">
        <f>IF(OR(A148="",C148&lt;&gt;"Active"),"",IF(SUMPRODUCT(($C$7:$C$506="Active")*($D$7:$D$506=D148)*($F$7:$F$506=F148)*($M$7:$M$506&lt;N148)*($N$7:$N$506&gt;M148)*($A$7:$A$506&lt;&gt;A148))&gt;0,"Overlap",""))</f>
        <v/>
      </c>
      <c r="U148" s="22">
        <f>IF(COUNTA(A148:O148)=0,"",IF(A148="","Missing ID",IF(COUNTIF($A$7:$A$506,A148)&gt;1,"Duplicate ID",IF(G148="","Provider not found",IF(N148&lt;=M148,"End must be after start",IF(AND(J148="Available",L148&gt;Q148),"Booked exceeds capacity","OK"))))))</f>
        <v/>
      </c>
      <c r="V148" s="22">
        <f>IF(U148="","",IF(U148&lt;&gt;"OK",U148,IF(T148="Overlap","Overlap","OK")))</f>
        <v/>
      </c>
      <c r="W148" s="20" t="n"/>
      <c r="X148" s="22">
        <f>IF(OR(D148="",C148&lt;&gt;"Active"),0,IF(AND(D148&gt;=Dashboard!$A$5,D148&lt;=Dashboard!$C$5,OR(Dashboard!$E$5="All Clinics",H148=Dashboard!$E$5),OR(Dashboard!$G$5="All Providers",F148=Dashboard!$G$5),OR(Dashboard!$I$5="All Visit Modes",I148=Dashboard!$I$5)),1,0))</f>
        <v/>
      </c>
    </row>
    <row r="149">
      <c r="A149" s="20" t="n"/>
      <c r="B149" s="21" t="n"/>
      <c r="C149" s="20" t="n"/>
      <c r="D149" s="21" t="n"/>
      <c r="E149" s="22">
        <f>IF(D149="","",CHOOSE(WEEKDAY(D149,1),"Sunday","Monday","Tuesday","Wednesday","Thursday","Friday","Saturday"))</f>
        <v/>
      </c>
      <c r="F149" s="20" t="n"/>
      <c r="G149" s="22">
        <f>IFERROR(INDEX('Provider Directory'!$A$7:$A$106,MATCH(F149,'Provider Directory'!$C$7:$C$106,0)),"")</f>
        <v/>
      </c>
      <c r="H149" s="20" t="n"/>
      <c r="I149" s="20" t="n"/>
      <c r="J149" s="20" t="n"/>
      <c r="K149" s="20" t="n"/>
      <c r="L149" s="20" t="n"/>
      <c r="M149" s="23" t="n"/>
      <c r="N149" s="23" t="n"/>
      <c r="O149" s="20" t="n"/>
      <c r="P149" s="24">
        <f>IF(OR(C149&lt;&gt;"Active",J149&lt;&gt;"Available",N149&lt;=M149),0,MAX(0,((N149-M149)*1440-IF(O149="",0,O149))/60))</f>
        <v/>
      </c>
      <c r="Q149" s="22">
        <f>IF(OR(K149="",K149&lt;=0,P149&lt;=0),0,INT(P149*60/K149))</f>
        <v/>
      </c>
      <c r="R149" s="22">
        <f>IF(Q149="","",MAX(0,Q149-IF(L149="",0,L149)))</f>
        <v/>
      </c>
      <c r="S149" s="34">
        <f>IF(Q149=0,"",IF(L149="",0,L149/Q149))</f>
        <v/>
      </c>
      <c r="T149" s="22">
        <f>IF(OR(A149="",C149&lt;&gt;"Active"),"",IF(SUMPRODUCT(($C$7:$C$506="Active")*($D$7:$D$506=D149)*($F$7:$F$506=F149)*($M$7:$M$506&lt;N149)*($N$7:$N$506&gt;M149)*($A$7:$A$506&lt;&gt;A149))&gt;0,"Overlap",""))</f>
        <v/>
      </c>
      <c r="U149" s="22">
        <f>IF(COUNTA(A149:O149)=0,"",IF(A149="","Missing ID",IF(COUNTIF($A$7:$A$506,A149)&gt;1,"Duplicate ID",IF(G149="","Provider not found",IF(N149&lt;=M149,"End must be after start",IF(AND(J149="Available",L149&gt;Q149),"Booked exceeds capacity","OK"))))))</f>
        <v/>
      </c>
      <c r="V149" s="22">
        <f>IF(U149="","",IF(U149&lt;&gt;"OK",U149,IF(T149="Overlap","Overlap","OK")))</f>
        <v/>
      </c>
      <c r="W149" s="20" t="n"/>
      <c r="X149" s="22">
        <f>IF(OR(D149="",C149&lt;&gt;"Active"),0,IF(AND(D149&gt;=Dashboard!$A$5,D149&lt;=Dashboard!$C$5,OR(Dashboard!$E$5="All Clinics",H149=Dashboard!$E$5),OR(Dashboard!$G$5="All Providers",F149=Dashboard!$G$5),OR(Dashboard!$I$5="All Visit Modes",I149=Dashboard!$I$5)),1,0))</f>
        <v/>
      </c>
    </row>
    <row r="150">
      <c r="A150" s="20" t="n"/>
      <c r="B150" s="21" t="n"/>
      <c r="C150" s="20" t="n"/>
      <c r="D150" s="21" t="n"/>
      <c r="E150" s="22">
        <f>IF(D150="","",CHOOSE(WEEKDAY(D150,1),"Sunday","Monday","Tuesday","Wednesday","Thursday","Friday","Saturday"))</f>
        <v/>
      </c>
      <c r="F150" s="20" t="n"/>
      <c r="G150" s="22">
        <f>IFERROR(INDEX('Provider Directory'!$A$7:$A$106,MATCH(F150,'Provider Directory'!$C$7:$C$106,0)),"")</f>
        <v/>
      </c>
      <c r="H150" s="20" t="n"/>
      <c r="I150" s="20" t="n"/>
      <c r="J150" s="20" t="n"/>
      <c r="K150" s="20" t="n"/>
      <c r="L150" s="20" t="n"/>
      <c r="M150" s="23" t="n"/>
      <c r="N150" s="23" t="n"/>
      <c r="O150" s="20" t="n"/>
      <c r="P150" s="24">
        <f>IF(OR(C150&lt;&gt;"Active",J150&lt;&gt;"Available",N150&lt;=M150),0,MAX(0,((N150-M150)*1440-IF(O150="",0,O150))/60))</f>
        <v/>
      </c>
      <c r="Q150" s="22">
        <f>IF(OR(K150="",K150&lt;=0,P150&lt;=0),0,INT(P150*60/K150))</f>
        <v/>
      </c>
      <c r="R150" s="22">
        <f>IF(Q150="","",MAX(0,Q150-IF(L150="",0,L150)))</f>
        <v/>
      </c>
      <c r="S150" s="34">
        <f>IF(Q150=0,"",IF(L150="",0,L150/Q150))</f>
        <v/>
      </c>
      <c r="T150" s="22">
        <f>IF(OR(A150="",C150&lt;&gt;"Active"),"",IF(SUMPRODUCT(($C$7:$C$506="Active")*($D$7:$D$506=D150)*($F$7:$F$506=F150)*($M$7:$M$506&lt;N150)*($N$7:$N$506&gt;M150)*($A$7:$A$506&lt;&gt;A150))&gt;0,"Overlap",""))</f>
        <v/>
      </c>
      <c r="U150" s="22">
        <f>IF(COUNTA(A150:O150)=0,"",IF(A150="","Missing ID",IF(COUNTIF($A$7:$A$506,A150)&gt;1,"Duplicate ID",IF(G150="","Provider not found",IF(N150&lt;=M150,"End must be after start",IF(AND(J150="Available",L150&gt;Q150),"Booked exceeds capacity","OK"))))))</f>
        <v/>
      </c>
      <c r="V150" s="22">
        <f>IF(U150="","",IF(U150&lt;&gt;"OK",U150,IF(T150="Overlap","Overlap","OK")))</f>
        <v/>
      </c>
      <c r="W150" s="20" t="n"/>
      <c r="X150" s="22">
        <f>IF(OR(D150="",C150&lt;&gt;"Active"),0,IF(AND(D150&gt;=Dashboard!$A$5,D150&lt;=Dashboard!$C$5,OR(Dashboard!$E$5="All Clinics",H150=Dashboard!$E$5),OR(Dashboard!$G$5="All Providers",F150=Dashboard!$G$5),OR(Dashboard!$I$5="All Visit Modes",I150=Dashboard!$I$5)),1,0))</f>
        <v/>
      </c>
    </row>
    <row r="151">
      <c r="A151" s="20" t="n"/>
      <c r="B151" s="21" t="n"/>
      <c r="C151" s="20" t="n"/>
      <c r="D151" s="21" t="n"/>
      <c r="E151" s="22">
        <f>IF(D151="","",CHOOSE(WEEKDAY(D151,1),"Sunday","Monday","Tuesday","Wednesday","Thursday","Friday","Saturday"))</f>
        <v/>
      </c>
      <c r="F151" s="20" t="n"/>
      <c r="G151" s="22">
        <f>IFERROR(INDEX('Provider Directory'!$A$7:$A$106,MATCH(F151,'Provider Directory'!$C$7:$C$106,0)),"")</f>
        <v/>
      </c>
      <c r="H151" s="20" t="n"/>
      <c r="I151" s="20" t="n"/>
      <c r="J151" s="20" t="n"/>
      <c r="K151" s="20" t="n"/>
      <c r="L151" s="20" t="n"/>
      <c r="M151" s="23" t="n"/>
      <c r="N151" s="23" t="n"/>
      <c r="O151" s="20" t="n"/>
      <c r="P151" s="24">
        <f>IF(OR(C151&lt;&gt;"Active",J151&lt;&gt;"Available",N151&lt;=M151),0,MAX(0,((N151-M151)*1440-IF(O151="",0,O151))/60))</f>
        <v/>
      </c>
      <c r="Q151" s="22">
        <f>IF(OR(K151="",K151&lt;=0,P151&lt;=0),0,INT(P151*60/K151))</f>
        <v/>
      </c>
      <c r="R151" s="22">
        <f>IF(Q151="","",MAX(0,Q151-IF(L151="",0,L151)))</f>
        <v/>
      </c>
      <c r="S151" s="34">
        <f>IF(Q151=0,"",IF(L151="",0,L151/Q151))</f>
        <v/>
      </c>
      <c r="T151" s="22">
        <f>IF(OR(A151="",C151&lt;&gt;"Active"),"",IF(SUMPRODUCT(($C$7:$C$506="Active")*($D$7:$D$506=D151)*($F$7:$F$506=F151)*($M$7:$M$506&lt;N151)*($N$7:$N$506&gt;M151)*($A$7:$A$506&lt;&gt;A151))&gt;0,"Overlap",""))</f>
        <v/>
      </c>
      <c r="U151" s="22">
        <f>IF(COUNTA(A151:O151)=0,"",IF(A151="","Missing ID",IF(COUNTIF($A$7:$A$506,A151)&gt;1,"Duplicate ID",IF(G151="","Provider not found",IF(N151&lt;=M151,"End must be after start",IF(AND(J151="Available",L151&gt;Q151),"Booked exceeds capacity","OK"))))))</f>
        <v/>
      </c>
      <c r="V151" s="22">
        <f>IF(U151="","",IF(U151&lt;&gt;"OK",U151,IF(T151="Overlap","Overlap","OK")))</f>
        <v/>
      </c>
      <c r="W151" s="20" t="n"/>
      <c r="X151" s="22">
        <f>IF(OR(D151="",C151&lt;&gt;"Active"),0,IF(AND(D151&gt;=Dashboard!$A$5,D151&lt;=Dashboard!$C$5,OR(Dashboard!$E$5="All Clinics",H151=Dashboard!$E$5),OR(Dashboard!$G$5="All Providers",F151=Dashboard!$G$5),OR(Dashboard!$I$5="All Visit Modes",I151=Dashboard!$I$5)),1,0))</f>
        <v/>
      </c>
    </row>
    <row r="152">
      <c r="A152" s="20" t="n"/>
      <c r="B152" s="21" t="n"/>
      <c r="C152" s="20" t="n"/>
      <c r="D152" s="21" t="n"/>
      <c r="E152" s="22">
        <f>IF(D152="","",CHOOSE(WEEKDAY(D152,1),"Sunday","Monday","Tuesday","Wednesday","Thursday","Friday","Saturday"))</f>
        <v/>
      </c>
      <c r="F152" s="20" t="n"/>
      <c r="G152" s="22">
        <f>IFERROR(INDEX('Provider Directory'!$A$7:$A$106,MATCH(F152,'Provider Directory'!$C$7:$C$106,0)),"")</f>
        <v/>
      </c>
      <c r="H152" s="20" t="n"/>
      <c r="I152" s="20" t="n"/>
      <c r="J152" s="20" t="n"/>
      <c r="K152" s="20" t="n"/>
      <c r="L152" s="20" t="n"/>
      <c r="M152" s="23" t="n"/>
      <c r="N152" s="23" t="n"/>
      <c r="O152" s="20" t="n"/>
      <c r="P152" s="24">
        <f>IF(OR(C152&lt;&gt;"Active",J152&lt;&gt;"Available",N152&lt;=M152),0,MAX(0,((N152-M152)*1440-IF(O152="",0,O152))/60))</f>
        <v/>
      </c>
      <c r="Q152" s="22">
        <f>IF(OR(K152="",K152&lt;=0,P152&lt;=0),0,INT(P152*60/K152))</f>
        <v/>
      </c>
      <c r="R152" s="22">
        <f>IF(Q152="","",MAX(0,Q152-IF(L152="",0,L152)))</f>
        <v/>
      </c>
      <c r="S152" s="34">
        <f>IF(Q152=0,"",IF(L152="",0,L152/Q152))</f>
        <v/>
      </c>
      <c r="T152" s="22">
        <f>IF(OR(A152="",C152&lt;&gt;"Active"),"",IF(SUMPRODUCT(($C$7:$C$506="Active")*($D$7:$D$506=D152)*($F$7:$F$506=F152)*($M$7:$M$506&lt;N152)*($N$7:$N$506&gt;M152)*($A$7:$A$506&lt;&gt;A152))&gt;0,"Overlap",""))</f>
        <v/>
      </c>
      <c r="U152" s="22">
        <f>IF(COUNTA(A152:O152)=0,"",IF(A152="","Missing ID",IF(COUNTIF($A$7:$A$506,A152)&gt;1,"Duplicate ID",IF(G152="","Provider not found",IF(N152&lt;=M152,"End must be after start",IF(AND(J152="Available",L152&gt;Q152),"Booked exceeds capacity","OK"))))))</f>
        <v/>
      </c>
      <c r="V152" s="22">
        <f>IF(U152="","",IF(U152&lt;&gt;"OK",U152,IF(T152="Overlap","Overlap","OK")))</f>
        <v/>
      </c>
      <c r="W152" s="20" t="n"/>
      <c r="X152" s="22">
        <f>IF(OR(D152="",C152&lt;&gt;"Active"),0,IF(AND(D152&gt;=Dashboard!$A$5,D152&lt;=Dashboard!$C$5,OR(Dashboard!$E$5="All Clinics",H152=Dashboard!$E$5),OR(Dashboard!$G$5="All Providers",F152=Dashboard!$G$5),OR(Dashboard!$I$5="All Visit Modes",I152=Dashboard!$I$5)),1,0))</f>
        <v/>
      </c>
    </row>
    <row r="153">
      <c r="A153" s="20" t="n"/>
      <c r="B153" s="21" t="n"/>
      <c r="C153" s="20" t="n"/>
      <c r="D153" s="21" t="n"/>
      <c r="E153" s="22">
        <f>IF(D153="","",CHOOSE(WEEKDAY(D153,1),"Sunday","Monday","Tuesday","Wednesday","Thursday","Friday","Saturday"))</f>
        <v/>
      </c>
      <c r="F153" s="20" t="n"/>
      <c r="G153" s="22">
        <f>IFERROR(INDEX('Provider Directory'!$A$7:$A$106,MATCH(F153,'Provider Directory'!$C$7:$C$106,0)),"")</f>
        <v/>
      </c>
      <c r="H153" s="20" t="n"/>
      <c r="I153" s="20" t="n"/>
      <c r="J153" s="20" t="n"/>
      <c r="K153" s="20" t="n"/>
      <c r="L153" s="20" t="n"/>
      <c r="M153" s="23" t="n"/>
      <c r="N153" s="23" t="n"/>
      <c r="O153" s="20" t="n"/>
      <c r="P153" s="24">
        <f>IF(OR(C153&lt;&gt;"Active",J153&lt;&gt;"Available",N153&lt;=M153),0,MAX(0,((N153-M153)*1440-IF(O153="",0,O153))/60))</f>
        <v/>
      </c>
      <c r="Q153" s="22">
        <f>IF(OR(K153="",K153&lt;=0,P153&lt;=0),0,INT(P153*60/K153))</f>
        <v/>
      </c>
      <c r="R153" s="22">
        <f>IF(Q153="","",MAX(0,Q153-IF(L153="",0,L153)))</f>
        <v/>
      </c>
      <c r="S153" s="34">
        <f>IF(Q153=0,"",IF(L153="",0,L153/Q153))</f>
        <v/>
      </c>
      <c r="T153" s="22">
        <f>IF(OR(A153="",C153&lt;&gt;"Active"),"",IF(SUMPRODUCT(($C$7:$C$506="Active")*($D$7:$D$506=D153)*($F$7:$F$506=F153)*($M$7:$M$506&lt;N153)*($N$7:$N$506&gt;M153)*($A$7:$A$506&lt;&gt;A153))&gt;0,"Overlap",""))</f>
        <v/>
      </c>
      <c r="U153" s="22">
        <f>IF(COUNTA(A153:O153)=0,"",IF(A153="","Missing ID",IF(COUNTIF($A$7:$A$506,A153)&gt;1,"Duplicate ID",IF(G153="","Provider not found",IF(N153&lt;=M153,"End must be after start",IF(AND(J153="Available",L153&gt;Q153),"Booked exceeds capacity","OK"))))))</f>
        <v/>
      </c>
      <c r="V153" s="22">
        <f>IF(U153="","",IF(U153&lt;&gt;"OK",U153,IF(T153="Overlap","Overlap","OK")))</f>
        <v/>
      </c>
      <c r="W153" s="20" t="n"/>
      <c r="X153" s="22">
        <f>IF(OR(D153="",C153&lt;&gt;"Active"),0,IF(AND(D153&gt;=Dashboard!$A$5,D153&lt;=Dashboard!$C$5,OR(Dashboard!$E$5="All Clinics",H153=Dashboard!$E$5),OR(Dashboard!$G$5="All Providers",F153=Dashboard!$G$5),OR(Dashboard!$I$5="All Visit Modes",I153=Dashboard!$I$5)),1,0))</f>
        <v/>
      </c>
    </row>
    <row r="154">
      <c r="A154" s="20" t="n"/>
      <c r="B154" s="21" t="n"/>
      <c r="C154" s="20" t="n"/>
      <c r="D154" s="21" t="n"/>
      <c r="E154" s="22">
        <f>IF(D154="","",CHOOSE(WEEKDAY(D154,1),"Sunday","Monday","Tuesday","Wednesday","Thursday","Friday","Saturday"))</f>
        <v/>
      </c>
      <c r="F154" s="20" t="n"/>
      <c r="G154" s="22">
        <f>IFERROR(INDEX('Provider Directory'!$A$7:$A$106,MATCH(F154,'Provider Directory'!$C$7:$C$106,0)),"")</f>
        <v/>
      </c>
      <c r="H154" s="20" t="n"/>
      <c r="I154" s="20" t="n"/>
      <c r="J154" s="20" t="n"/>
      <c r="K154" s="20" t="n"/>
      <c r="L154" s="20" t="n"/>
      <c r="M154" s="23" t="n"/>
      <c r="N154" s="23" t="n"/>
      <c r="O154" s="20" t="n"/>
      <c r="P154" s="24">
        <f>IF(OR(C154&lt;&gt;"Active",J154&lt;&gt;"Available",N154&lt;=M154),0,MAX(0,((N154-M154)*1440-IF(O154="",0,O154))/60))</f>
        <v/>
      </c>
      <c r="Q154" s="22">
        <f>IF(OR(K154="",K154&lt;=0,P154&lt;=0),0,INT(P154*60/K154))</f>
        <v/>
      </c>
      <c r="R154" s="22">
        <f>IF(Q154="","",MAX(0,Q154-IF(L154="",0,L154)))</f>
        <v/>
      </c>
      <c r="S154" s="34">
        <f>IF(Q154=0,"",IF(L154="",0,L154/Q154))</f>
        <v/>
      </c>
      <c r="T154" s="22">
        <f>IF(OR(A154="",C154&lt;&gt;"Active"),"",IF(SUMPRODUCT(($C$7:$C$506="Active")*($D$7:$D$506=D154)*($F$7:$F$506=F154)*($M$7:$M$506&lt;N154)*($N$7:$N$506&gt;M154)*($A$7:$A$506&lt;&gt;A154))&gt;0,"Overlap",""))</f>
        <v/>
      </c>
      <c r="U154" s="22">
        <f>IF(COUNTA(A154:O154)=0,"",IF(A154="","Missing ID",IF(COUNTIF($A$7:$A$506,A154)&gt;1,"Duplicate ID",IF(G154="","Provider not found",IF(N154&lt;=M154,"End must be after start",IF(AND(J154="Available",L154&gt;Q154),"Booked exceeds capacity","OK"))))))</f>
        <v/>
      </c>
      <c r="V154" s="22">
        <f>IF(U154="","",IF(U154&lt;&gt;"OK",U154,IF(T154="Overlap","Overlap","OK")))</f>
        <v/>
      </c>
      <c r="W154" s="20" t="n"/>
      <c r="X154" s="22">
        <f>IF(OR(D154="",C154&lt;&gt;"Active"),0,IF(AND(D154&gt;=Dashboard!$A$5,D154&lt;=Dashboard!$C$5,OR(Dashboard!$E$5="All Clinics",H154=Dashboard!$E$5),OR(Dashboard!$G$5="All Providers",F154=Dashboard!$G$5),OR(Dashboard!$I$5="All Visit Modes",I154=Dashboard!$I$5)),1,0))</f>
        <v/>
      </c>
    </row>
    <row r="155">
      <c r="A155" s="20" t="n"/>
      <c r="B155" s="21" t="n"/>
      <c r="C155" s="20" t="n"/>
      <c r="D155" s="21" t="n"/>
      <c r="E155" s="22">
        <f>IF(D155="","",CHOOSE(WEEKDAY(D155,1),"Sunday","Monday","Tuesday","Wednesday","Thursday","Friday","Saturday"))</f>
        <v/>
      </c>
      <c r="F155" s="20" t="n"/>
      <c r="G155" s="22">
        <f>IFERROR(INDEX('Provider Directory'!$A$7:$A$106,MATCH(F155,'Provider Directory'!$C$7:$C$106,0)),"")</f>
        <v/>
      </c>
      <c r="H155" s="20" t="n"/>
      <c r="I155" s="20" t="n"/>
      <c r="J155" s="20" t="n"/>
      <c r="K155" s="20" t="n"/>
      <c r="L155" s="20" t="n"/>
      <c r="M155" s="23" t="n"/>
      <c r="N155" s="23" t="n"/>
      <c r="O155" s="20" t="n"/>
      <c r="P155" s="24">
        <f>IF(OR(C155&lt;&gt;"Active",J155&lt;&gt;"Available",N155&lt;=M155),0,MAX(0,((N155-M155)*1440-IF(O155="",0,O155))/60))</f>
        <v/>
      </c>
      <c r="Q155" s="22">
        <f>IF(OR(K155="",K155&lt;=0,P155&lt;=0),0,INT(P155*60/K155))</f>
        <v/>
      </c>
      <c r="R155" s="22">
        <f>IF(Q155="","",MAX(0,Q155-IF(L155="",0,L155)))</f>
        <v/>
      </c>
      <c r="S155" s="34">
        <f>IF(Q155=0,"",IF(L155="",0,L155/Q155))</f>
        <v/>
      </c>
      <c r="T155" s="22">
        <f>IF(OR(A155="",C155&lt;&gt;"Active"),"",IF(SUMPRODUCT(($C$7:$C$506="Active")*($D$7:$D$506=D155)*($F$7:$F$506=F155)*($M$7:$M$506&lt;N155)*($N$7:$N$506&gt;M155)*($A$7:$A$506&lt;&gt;A155))&gt;0,"Overlap",""))</f>
        <v/>
      </c>
      <c r="U155" s="22">
        <f>IF(COUNTA(A155:O155)=0,"",IF(A155="","Missing ID",IF(COUNTIF($A$7:$A$506,A155)&gt;1,"Duplicate ID",IF(G155="","Provider not found",IF(N155&lt;=M155,"End must be after start",IF(AND(J155="Available",L155&gt;Q155),"Booked exceeds capacity","OK"))))))</f>
        <v/>
      </c>
      <c r="V155" s="22">
        <f>IF(U155="","",IF(U155&lt;&gt;"OK",U155,IF(T155="Overlap","Overlap","OK")))</f>
        <v/>
      </c>
      <c r="W155" s="20" t="n"/>
      <c r="X155" s="22">
        <f>IF(OR(D155="",C155&lt;&gt;"Active"),0,IF(AND(D155&gt;=Dashboard!$A$5,D155&lt;=Dashboard!$C$5,OR(Dashboard!$E$5="All Clinics",H155=Dashboard!$E$5),OR(Dashboard!$G$5="All Providers",F155=Dashboard!$G$5),OR(Dashboard!$I$5="All Visit Modes",I155=Dashboard!$I$5)),1,0))</f>
        <v/>
      </c>
    </row>
    <row r="156">
      <c r="A156" s="20" t="n"/>
      <c r="B156" s="21" t="n"/>
      <c r="C156" s="20" t="n"/>
      <c r="D156" s="21" t="n"/>
      <c r="E156" s="22">
        <f>IF(D156="","",CHOOSE(WEEKDAY(D156,1),"Sunday","Monday","Tuesday","Wednesday","Thursday","Friday","Saturday"))</f>
        <v/>
      </c>
      <c r="F156" s="20" t="n"/>
      <c r="G156" s="22">
        <f>IFERROR(INDEX('Provider Directory'!$A$7:$A$106,MATCH(F156,'Provider Directory'!$C$7:$C$106,0)),"")</f>
        <v/>
      </c>
      <c r="H156" s="20" t="n"/>
      <c r="I156" s="20" t="n"/>
      <c r="J156" s="20" t="n"/>
      <c r="K156" s="20" t="n"/>
      <c r="L156" s="20" t="n"/>
      <c r="M156" s="23" t="n"/>
      <c r="N156" s="23" t="n"/>
      <c r="O156" s="20" t="n"/>
      <c r="P156" s="24">
        <f>IF(OR(C156&lt;&gt;"Active",J156&lt;&gt;"Available",N156&lt;=M156),0,MAX(0,((N156-M156)*1440-IF(O156="",0,O156))/60))</f>
        <v/>
      </c>
      <c r="Q156" s="22">
        <f>IF(OR(K156="",K156&lt;=0,P156&lt;=0),0,INT(P156*60/K156))</f>
        <v/>
      </c>
      <c r="R156" s="22">
        <f>IF(Q156="","",MAX(0,Q156-IF(L156="",0,L156)))</f>
        <v/>
      </c>
      <c r="S156" s="34">
        <f>IF(Q156=0,"",IF(L156="",0,L156/Q156))</f>
        <v/>
      </c>
      <c r="T156" s="22">
        <f>IF(OR(A156="",C156&lt;&gt;"Active"),"",IF(SUMPRODUCT(($C$7:$C$506="Active")*($D$7:$D$506=D156)*($F$7:$F$506=F156)*($M$7:$M$506&lt;N156)*($N$7:$N$506&gt;M156)*($A$7:$A$506&lt;&gt;A156))&gt;0,"Overlap",""))</f>
        <v/>
      </c>
      <c r="U156" s="22">
        <f>IF(COUNTA(A156:O156)=0,"",IF(A156="","Missing ID",IF(COUNTIF($A$7:$A$506,A156)&gt;1,"Duplicate ID",IF(G156="","Provider not found",IF(N156&lt;=M156,"End must be after start",IF(AND(J156="Available",L156&gt;Q156),"Booked exceeds capacity","OK"))))))</f>
        <v/>
      </c>
      <c r="V156" s="22">
        <f>IF(U156="","",IF(U156&lt;&gt;"OK",U156,IF(T156="Overlap","Overlap","OK")))</f>
        <v/>
      </c>
      <c r="W156" s="20" t="n"/>
      <c r="X156" s="22">
        <f>IF(OR(D156="",C156&lt;&gt;"Active"),0,IF(AND(D156&gt;=Dashboard!$A$5,D156&lt;=Dashboard!$C$5,OR(Dashboard!$E$5="All Clinics",H156=Dashboard!$E$5),OR(Dashboard!$G$5="All Providers",F156=Dashboard!$G$5),OR(Dashboard!$I$5="All Visit Modes",I156=Dashboard!$I$5)),1,0))</f>
        <v/>
      </c>
    </row>
    <row r="157">
      <c r="A157" s="20" t="n"/>
      <c r="B157" s="21" t="n"/>
      <c r="C157" s="20" t="n"/>
      <c r="D157" s="21" t="n"/>
      <c r="E157" s="22">
        <f>IF(D157="","",CHOOSE(WEEKDAY(D157,1),"Sunday","Monday","Tuesday","Wednesday","Thursday","Friday","Saturday"))</f>
        <v/>
      </c>
      <c r="F157" s="20" t="n"/>
      <c r="G157" s="22">
        <f>IFERROR(INDEX('Provider Directory'!$A$7:$A$106,MATCH(F157,'Provider Directory'!$C$7:$C$106,0)),"")</f>
        <v/>
      </c>
      <c r="H157" s="20" t="n"/>
      <c r="I157" s="20" t="n"/>
      <c r="J157" s="20" t="n"/>
      <c r="K157" s="20" t="n"/>
      <c r="L157" s="20" t="n"/>
      <c r="M157" s="23" t="n"/>
      <c r="N157" s="23" t="n"/>
      <c r="O157" s="20" t="n"/>
      <c r="P157" s="24">
        <f>IF(OR(C157&lt;&gt;"Active",J157&lt;&gt;"Available",N157&lt;=M157),0,MAX(0,((N157-M157)*1440-IF(O157="",0,O157))/60))</f>
        <v/>
      </c>
      <c r="Q157" s="22">
        <f>IF(OR(K157="",K157&lt;=0,P157&lt;=0),0,INT(P157*60/K157))</f>
        <v/>
      </c>
      <c r="R157" s="22">
        <f>IF(Q157="","",MAX(0,Q157-IF(L157="",0,L157)))</f>
        <v/>
      </c>
      <c r="S157" s="34">
        <f>IF(Q157=0,"",IF(L157="",0,L157/Q157))</f>
        <v/>
      </c>
      <c r="T157" s="22">
        <f>IF(OR(A157="",C157&lt;&gt;"Active"),"",IF(SUMPRODUCT(($C$7:$C$506="Active")*($D$7:$D$506=D157)*($F$7:$F$506=F157)*($M$7:$M$506&lt;N157)*($N$7:$N$506&gt;M157)*($A$7:$A$506&lt;&gt;A157))&gt;0,"Overlap",""))</f>
        <v/>
      </c>
      <c r="U157" s="22">
        <f>IF(COUNTA(A157:O157)=0,"",IF(A157="","Missing ID",IF(COUNTIF($A$7:$A$506,A157)&gt;1,"Duplicate ID",IF(G157="","Provider not found",IF(N157&lt;=M157,"End must be after start",IF(AND(J157="Available",L157&gt;Q157),"Booked exceeds capacity","OK"))))))</f>
        <v/>
      </c>
      <c r="V157" s="22">
        <f>IF(U157="","",IF(U157&lt;&gt;"OK",U157,IF(T157="Overlap","Overlap","OK")))</f>
        <v/>
      </c>
      <c r="W157" s="20" t="n"/>
      <c r="X157" s="22">
        <f>IF(OR(D157="",C157&lt;&gt;"Active"),0,IF(AND(D157&gt;=Dashboard!$A$5,D157&lt;=Dashboard!$C$5,OR(Dashboard!$E$5="All Clinics",H157=Dashboard!$E$5),OR(Dashboard!$G$5="All Providers",F157=Dashboard!$G$5),OR(Dashboard!$I$5="All Visit Modes",I157=Dashboard!$I$5)),1,0))</f>
        <v/>
      </c>
    </row>
    <row r="158">
      <c r="A158" s="20" t="n"/>
      <c r="B158" s="21" t="n"/>
      <c r="C158" s="20" t="n"/>
      <c r="D158" s="21" t="n"/>
      <c r="E158" s="22">
        <f>IF(D158="","",CHOOSE(WEEKDAY(D158,1),"Sunday","Monday","Tuesday","Wednesday","Thursday","Friday","Saturday"))</f>
        <v/>
      </c>
      <c r="F158" s="20" t="n"/>
      <c r="G158" s="22">
        <f>IFERROR(INDEX('Provider Directory'!$A$7:$A$106,MATCH(F158,'Provider Directory'!$C$7:$C$106,0)),"")</f>
        <v/>
      </c>
      <c r="H158" s="20" t="n"/>
      <c r="I158" s="20" t="n"/>
      <c r="J158" s="20" t="n"/>
      <c r="K158" s="20" t="n"/>
      <c r="L158" s="20" t="n"/>
      <c r="M158" s="23" t="n"/>
      <c r="N158" s="23" t="n"/>
      <c r="O158" s="20" t="n"/>
      <c r="P158" s="24">
        <f>IF(OR(C158&lt;&gt;"Active",J158&lt;&gt;"Available",N158&lt;=M158),0,MAX(0,((N158-M158)*1440-IF(O158="",0,O158))/60))</f>
        <v/>
      </c>
      <c r="Q158" s="22">
        <f>IF(OR(K158="",K158&lt;=0,P158&lt;=0),0,INT(P158*60/K158))</f>
        <v/>
      </c>
      <c r="R158" s="22">
        <f>IF(Q158="","",MAX(0,Q158-IF(L158="",0,L158)))</f>
        <v/>
      </c>
      <c r="S158" s="34">
        <f>IF(Q158=0,"",IF(L158="",0,L158/Q158))</f>
        <v/>
      </c>
      <c r="T158" s="22">
        <f>IF(OR(A158="",C158&lt;&gt;"Active"),"",IF(SUMPRODUCT(($C$7:$C$506="Active")*($D$7:$D$506=D158)*($F$7:$F$506=F158)*($M$7:$M$506&lt;N158)*($N$7:$N$506&gt;M158)*($A$7:$A$506&lt;&gt;A158))&gt;0,"Overlap",""))</f>
        <v/>
      </c>
      <c r="U158" s="22">
        <f>IF(COUNTA(A158:O158)=0,"",IF(A158="","Missing ID",IF(COUNTIF($A$7:$A$506,A158)&gt;1,"Duplicate ID",IF(G158="","Provider not found",IF(N158&lt;=M158,"End must be after start",IF(AND(J158="Available",L158&gt;Q158),"Booked exceeds capacity","OK"))))))</f>
        <v/>
      </c>
      <c r="V158" s="22">
        <f>IF(U158="","",IF(U158&lt;&gt;"OK",U158,IF(T158="Overlap","Overlap","OK")))</f>
        <v/>
      </c>
      <c r="W158" s="20" t="n"/>
      <c r="X158" s="22">
        <f>IF(OR(D158="",C158&lt;&gt;"Active"),0,IF(AND(D158&gt;=Dashboard!$A$5,D158&lt;=Dashboard!$C$5,OR(Dashboard!$E$5="All Clinics",H158=Dashboard!$E$5),OR(Dashboard!$G$5="All Providers",F158=Dashboard!$G$5),OR(Dashboard!$I$5="All Visit Modes",I158=Dashboard!$I$5)),1,0))</f>
        <v/>
      </c>
    </row>
    <row r="159">
      <c r="A159" s="20" t="n"/>
      <c r="B159" s="21" t="n"/>
      <c r="C159" s="20" t="n"/>
      <c r="D159" s="21" t="n"/>
      <c r="E159" s="22">
        <f>IF(D159="","",CHOOSE(WEEKDAY(D159,1),"Sunday","Monday","Tuesday","Wednesday","Thursday","Friday","Saturday"))</f>
        <v/>
      </c>
      <c r="F159" s="20" t="n"/>
      <c r="G159" s="22">
        <f>IFERROR(INDEX('Provider Directory'!$A$7:$A$106,MATCH(F159,'Provider Directory'!$C$7:$C$106,0)),"")</f>
        <v/>
      </c>
      <c r="H159" s="20" t="n"/>
      <c r="I159" s="20" t="n"/>
      <c r="J159" s="20" t="n"/>
      <c r="K159" s="20" t="n"/>
      <c r="L159" s="20" t="n"/>
      <c r="M159" s="23" t="n"/>
      <c r="N159" s="23" t="n"/>
      <c r="O159" s="20" t="n"/>
      <c r="P159" s="24">
        <f>IF(OR(C159&lt;&gt;"Active",J159&lt;&gt;"Available",N159&lt;=M159),0,MAX(0,((N159-M159)*1440-IF(O159="",0,O159))/60))</f>
        <v/>
      </c>
      <c r="Q159" s="22">
        <f>IF(OR(K159="",K159&lt;=0,P159&lt;=0),0,INT(P159*60/K159))</f>
        <v/>
      </c>
      <c r="R159" s="22">
        <f>IF(Q159="","",MAX(0,Q159-IF(L159="",0,L159)))</f>
        <v/>
      </c>
      <c r="S159" s="34">
        <f>IF(Q159=0,"",IF(L159="",0,L159/Q159))</f>
        <v/>
      </c>
      <c r="T159" s="22">
        <f>IF(OR(A159="",C159&lt;&gt;"Active"),"",IF(SUMPRODUCT(($C$7:$C$506="Active")*($D$7:$D$506=D159)*($F$7:$F$506=F159)*($M$7:$M$506&lt;N159)*($N$7:$N$506&gt;M159)*($A$7:$A$506&lt;&gt;A159))&gt;0,"Overlap",""))</f>
        <v/>
      </c>
      <c r="U159" s="22">
        <f>IF(COUNTA(A159:O159)=0,"",IF(A159="","Missing ID",IF(COUNTIF($A$7:$A$506,A159)&gt;1,"Duplicate ID",IF(G159="","Provider not found",IF(N159&lt;=M159,"End must be after start",IF(AND(J159="Available",L159&gt;Q159),"Booked exceeds capacity","OK"))))))</f>
        <v/>
      </c>
      <c r="V159" s="22">
        <f>IF(U159="","",IF(U159&lt;&gt;"OK",U159,IF(T159="Overlap","Overlap","OK")))</f>
        <v/>
      </c>
      <c r="W159" s="20" t="n"/>
      <c r="X159" s="22">
        <f>IF(OR(D159="",C159&lt;&gt;"Active"),0,IF(AND(D159&gt;=Dashboard!$A$5,D159&lt;=Dashboard!$C$5,OR(Dashboard!$E$5="All Clinics",H159=Dashboard!$E$5),OR(Dashboard!$G$5="All Providers",F159=Dashboard!$G$5),OR(Dashboard!$I$5="All Visit Modes",I159=Dashboard!$I$5)),1,0))</f>
        <v/>
      </c>
    </row>
    <row r="160">
      <c r="A160" s="20" t="n"/>
      <c r="B160" s="21" t="n"/>
      <c r="C160" s="20" t="n"/>
      <c r="D160" s="21" t="n"/>
      <c r="E160" s="22">
        <f>IF(D160="","",CHOOSE(WEEKDAY(D160,1),"Sunday","Monday","Tuesday","Wednesday","Thursday","Friday","Saturday"))</f>
        <v/>
      </c>
      <c r="F160" s="20" t="n"/>
      <c r="G160" s="22">
        <f>IFERROR(INDEX('Provider Directory'!$A$7:$A$106,MATCH(F160,'Provider Directory'!$C$7:$C$106,0)),"")</f>
        <v/>
      </c>
      <c r="H160" s="20" t="n"/>
      <c r="I160" s="20" t="n"/>
      <c r="J160" s="20" t="n"/>
      <c r="K160" s="20" t="n"/>
      <c r="L160" s="20" t="n"/>
      <c r="M160" s="23" t="n"/>
      <c r="N160" s="23" t="n"/>
      <c r="O160" s="20" t="n"/>
      <c r="P160" s="24">
        <f>IF(OR(C160&lt;&gt;"Active",J160&lt;&gt;"Available",N160&lt;=M160),0,MAX(0,((N160-M160)*1440-IF(O160="",0,O160))/60))</f>
        <v/>
      </c>
      <c r="Q160" s="22">
        <f>IF(OR(K160="",K160&lt;=0,P160&lt;=0),0,INT(P160*60/K160))</f>
        <v/>
      </c>
      <c r="R160" s="22">
        <f>IF(Q160="","",MAX(0,Q160-IF(L160="",0,L160)))</f>
        <v/>
      </c>
      <c r="S160" s="34">
        <f>IF(Q160=0,"",IF(L160="",0,L160/Q160))</f>
        <v/>
      </c>
      <c r="T160" s="22">
        <f>IF(OR(A160="",C160&lt;&gt;"Active"),"",IF(SUMPRODUCT(($C$7:$C$506="Active")*($D$7:$D$506=D160)*($F$7:$F$506=F160)*($M$7:$M$506&lt;N160)*($N$7:$N$506&gt;M160)*($A$7:$A$506&lt;&gt;A160))&gt;0,"Overlap",""))</f>
        <v/>
      </c>
      <c r="U160" s="22">
        <f>IF(COUNTA(A160:O160)=0,"",IF(A160="","Missing ID",IF(COUNTIF($A$7:$A$506,A160)&gt;1,"Duplicate ID",IF(G160="","Provider not found",IF(N160&lt;=M160,"End must be after start",IF(AND(J160="Available",L160&gt;Q160),"Booked exceeds capacity","OK"))))))</f>
        <v/>
      </c>
      <c r="V160" s="22">
        <f>IF(U160="","",IF(U160&lt;&gt;"OK",U160,IF(T160="Overlap","Overlap","OK")))</f>
        <v/>
      </c>
      <c r="W160" s="20" t="n"/>
      <c r="X160" s="22">
        <f>IF(OR(D160="",C160&lt;&gt;"Active"),0,IF(AND(D160&gt;=Dashboard!$A$5,D160&lt;=Dashboard!$C$5,OR(Dashboard!$E$5="All Clinics",H160=Dashboard!$E$5),OR(Dashboard!$G$5="All Providers",F160=Dashboard!$G$5),OR(Dashboard!$I$5="All Visit Modes",I160=Dashboard!$I$5)),1,0))</f>
        <v/>
      </c>
    </row>
    <row r="161">
      <c r="A161" s="20" t="n"/>
      <c r="B161" s="21" t="n"/>
      <c r="C161" s="20" t="n"/>
      <c r="D161" s="21" t="n"/>
      <c r="E161" s="22">
        <f>IF(D161="","",CHOOSE(WEEKDAY(D161,1),"Sunday","Monday","Tuesday","Wednesday","Thursday","Friday","Saturday"))</f>
        <v/>
      </c>
      <c r="F161" s="20" t="n"/>
      <c r="G161" s="22">
        <f>IFERROR(INDEX('Provider Directory'!$A$7:$A$106,MATCH(F161,'Provider Directory'!$C$7:$C$106,0)),"")</f>
        <v/>
      </c>
      <c r="H161" s="20" t="n"/>
      <c r="I161" s="20" t="n"/>
      <c r="J161" s="20" t="n"/>
      <c r="K161" s="20" t="n"/>
      <c r="L161" s="20" t="n"/>
      <c r="M161" s="23" t="n"/>
      <c r="N161" s="23" t="n"/>
      <c r="O161" s="20" t="n"/>
      <c r="P161" s="24">
        <f>IF(OR(C161&lt;&gt;"Active",J161&lt;&gt;"Available",N161&lt;=M161),0,MAX(0,((N161-M161)*1440-IF(O161="",0,O161))/60))</f>
        <v/>
      </c>
      <c r="Q161" s="22">
        <f>IF(OR(K161="",K161&lt;=0,P161&lt;=0),0,INT(P161*60/K161))</f>
        <v/>
      </c>
      <c r="R161" s="22">
        <f>IF(Q161="","",MAX(0,Q161-IF(L161="",0,L161)))</f>
        <v/>
      </c>
      <c r="S161" s="34">
        <f>IF(Q161=0,"",IF(L161="",0,L161/Q161))</f>
        <v/>
      </c>
      <c r="T161" s="22">
        <f>IF(OR(A161="",C161&lt;&gt;"Active"),"",IF(SUMPRODUCT(($C$7:$C$506="Active")*($D$7:$D$506=D161)*($F$7:$F$506=F161)*($M$7:$M$506&lt;N161)*($N$7:$N$506&gt;M161)*($A$7:$A$506&lt;&gt;A161))&gt;0,"Overlap",""))</f>
        <v/>
      </c>
      <c r="U161" s="22">
        <f>IF(COUNTA(A161:O161)=0,"",IF(A161="","Missing ID",IF(COUNTIF($A$7:$A$506,A161)&gt;1,"Duplicate ID",IF(G161="","Provider not found",IF(N161&lt;=M161,"End must be after start",IF(AND(J161="Available",L161&gt;Q161),"Booked exceeds capacity","OK"))))))</f>
        <v/>
      </c>
      <c r="V161" s="22">
        <f>IF(U161="","",IF(U161&lt;&gt;"OK",U161,IF(T161="Overlap","Overlap","OK")))</f>
        <v/>
      </c>
      <c r="W161" s="20" t="n"/>
      <c r="X161" s="22">
        <f>IF(OR(D161="",C161&lt;&gt;"Active"),0,IF(AND(D161&gt;=Dashboard!$A$5,D161&lt;=Dashboard!$C$5,OR(Dashboard!$E$5="All Clinics",H161=Dashboard!$E$5),OR(Dashboard!$G$5="All Providers",F161=Dashboard!$G$5),OR(Dashboard!$I$5="All Visit Modes",I161=Dashboard!$I$5)),1,0))</f>
        <v/>
      </c>
    </row>
    <row r="162">
      <c r="A162" s="20" t="n"/>
      <c r="B162" s="21" t="n"/>
      <c r="C162" s="20" t="n"/>
      <c r="D162" s="21" t="n"/>
      <c r="E162" s="22">
        <f>IF(D162="","",CHOOSE(WEEKDAY(D162,1),"Sunday","Monday","Tuesday","Wednesday","Thursday","Friday","Saturday"))</f>
        <v/>
      </c>
      <c r="F162" s="20" t="n"/>
      <c r="G162" s="22">
        <f>IFERROR(INDEX('Provider Directory'!$A$7:$A$106,MATCH(F162,'Provider Directory'!$C$7:$C$106,0)),"")</f>
        <v/>
      </c>
      <c r="H162" s="20" t="n"/>
      <c r="I162" s="20" t="n"/>
      <c r="J162" s="20" t="n"/>
      <c r="K162" s="20" t="n"/>
      <c r="L162" s="20" t="n"/>
      <c r="M162" s="23" t="n"/>
      <c r="N162" s="23" t="n"/>
      <c r="O162" s="20" t="n"/>
      <c r="P162" s="24">
        <f>IF(OR(C162&lt;&gt;"Active",J162&lt;&gt;"Available",N162&lt;=M162),0,MAX(0,((N162-M162)*1440-IF(O162="",0,O162))/60))</f>
        <v/>
      </c>
      <c r="Q162" s="22">
        <f>IF(OR(K162="",K162&lt;=0,P162&lt;=0),0,INT(P162*60/K162))</f>
        <v/>
      </c>
      <c r="R162" s="22">
        <f>IF(Q162="","",MAX(0,Q162-IF(L162="",0,L162)))</f>
        <v/>
      </c>
      <c r="S162" s="34">
        <f>IF(Q162=0,"",IF(L162="",0,L162/Q162))</f>
        <v/>
      </c>
      <c r="T162" s="22">
        <f>IF(OR(A162="",C162&lt;&gt;"Active"),"",IF(SUMPRODUCT(($C$7:$C$506="Active")*($D$7:$D$506=D162)*($F$7:$F$506=F162)*($M$7:$M$506&lt;N162)*($N$7:$N$506&gt;M162)*($A$7:$A$506&lt;&gt;A162))&gt;0,"Overlap",""))</f>
        <v/>
      </c>
      <c r="U162" s="22">
        <f>IF(COUNTA(A162:O162)=0,"",IF(A162="","Missing ID",IF(COUNTIF($A$7:$A$506,A162)&gt;1,"Duplicate ID",IF(G162="","Provider not found",IF(N162&lt;=M162,"End must be after start",IF(AND(J162="Available",L162&gt;Q162),"Booked exceeds capacity","OK"))))))</f>
        <v/>
      </c>
      <c r="V162" s="22">
        <f>IF(U162="","",IF(U162&lt;&gt;"OK",U162,IF(T162="Overlap","Overlap","OK")))</f>
        <v/>
      </c>
      <c r="W162" s="20" t="n"/>
      <c r="X162" s="22">
        <f>IF(OR(D162="",C162&lt;&gt;"Active"),0,IF(AND(D162&gt;=Dashboard!$A$5,D162&lt;=Dashboard!$C$5,OR(Dashboard!$E$5="All Clinics",H162=Dashboard!$E$5),OR(Dashboard!$G$5="All Providers",F162=Dashboard!$G$5),OR(Dashboard!$I$5="All Visit Modes",I162=Dashboard!$I$5)),1,0))</f>
        <v/>
      </c>
    </row>
    <row r="163">
      <c r="A163" s="20" t="n"/>
      <c r="B163" s="21" t="n"/>
      <c r="C163" s="20" t="n"/>
      <c r="D163" s="21" t="n"/>
      <c r="E163" s="22">
        <f>IF(D163="","",CHOOSE(WEEKDAY(D163,1),"Sunday","Monday","Tuesday","Wednesday","Thursday","Friday","Saturday"))</f>
        <v/>
      </c>
      <c r="F163" s="20" t="n"/>
      <c r="G163" s="22">
        <f>IFERROR(INDEX('Provider Directory'!$A$7:$A$106,MATCH(F163,'Provider Directory'!$C$7:$C$106,0)),"")</f>
        <v/>
      </c>
      <c r="H163" s="20" t="n"/>
      <c r="I163" s="20" t="n"/>
      <c r="J163" s="20" t="n"/>
      <c r="K163" s="20" t="n"/>
      <c r="L163" s="20" t="n"/>
      <c r="M163" s="23" t="n"/>
      <c r="N163" s="23" t="n"/>
      <c r="O163" s="20" t="n"/>
      <c r="P163" s="24">
        <f>IF(OR(C163&lt;&gt;"Active",J163&lt;&gt;"Available",N163&lt;=M163),0,MAX(0,((N163-M163)*1440-IF(O163="",0,O163))/60))</f>
        <v/>
      </c>
      <c r="Q163" s="22">
        <f>IF(OR(K163="",K163&lt;=0,P163&lt;=0),0,INT(P163*60/K163))</f>
        <v/>
      </c>
      <c r="R163" s="22">
        <f>IF(Q163="","",MAX(0,Q163-IF(L163="",0,L163)))</f>
        <v/>
      </c>
      <c r="S163" s="34">
        <f>IF(Q163=0,"",IF(L163="",0,L163/Q163))</f>
        <v/>
      </c>
      <c r="T163" s="22">
        <f>IF(OR(A163="",C163&lt;&gt;"Active"),"",IF(SUMPRODUCT(($C$7:$C$506="Active")*($D$7:$D$506=D163)*($F$7:$F$506=F163)*($M$7:$M$506&lt;N163)*($N$7:$N$506&gt;M163)*($A$7:$A$506&lt;&gt;A163))&gt;0,"Overlap",""))</f>
        <v/>
      </c>
      <c r="U163" s="22">
        <f>IF(COUNTA(A163:O163)=0,"",IF(A163="","Missing ID",IF(COUNTIF($A$7:$A$506,A163)&gt;1,"Duplicate ID",IF(G163="","Provider not found",IF(N163&lt;=M163,"End must be after start",IF(AND(J163="Available",L163&gt;Q163),"Booked exceeds capacity","OK"))))))</f>
        <v/>
      </c>
      <c r="V163" s="22">
        <f>IF(U163="","",IF(U163&lt;&gt;"OK",U163,IF(T163="Overlap","Overlap","OK")))</f>
        <v/>
      </c>
      <c r="W163" s="20" t="n"/>
      <c r="X163" s="22">
        <f>IF(OR(D163="",C163&lt;&gt;"Active"),0,IF(AND(D163&gt;=Dashboard!$A$5,D163&lt;=Dashboard!$C$5,OR(Dashboard!$E$5="All Clinics",H163=Dashboard!$E$5),OR(Dashboard!$G$5="All Providers",F163=Dashboard!$G$5),OR(Dashboard!$I$5="All Visit Modes",I163=Dashboard!$I$5)),1,0))</f>
        <v/>
      </c>
    </row>
    <row r="164">
      <c r="A164" s="20" t="n"/>
      <c r="B164" s="21" t="n"/>
      <c r="C164" s="20" t="n"/>
      <c r="D164" s="21" t="n"/>
      <c r="E164" s="22">
        <f>IF(D164="","",CHOOSE(WEEKDAY(D164,1),"Sunday","Monday","Tuesday","Wednesday","Thursday","Friday","Saturday"))</f>
        <v/>
      </c>
      <c r="F164" s="20" t="n"/>
      <c r="G164" s="22">
        <f>IFERROR(INDEX('Provider Directory'!$A$7:$A$106,MATCH(F164,'Provider Directory'!$C$7:$C$106,0)),"")</f>
        <v/>
      </c>
      <c r="H164" s="20" t="n"/>
      <c r="I164" s="20" t="n"/>
      <c r="J164" s="20" t="n"/>
      <c r="K164" s="20" t="n"/>
      <c r="L164" s="20" t="n"/>
      <c r="M164" s="23" t="n"/>
      <c r="N164" s="23" t="n"/>
      <c r="O164" s="20" t="n"/>
      <c r="P164" s="24">
        <f>IF(OR(C164&lt;&gt;"Active",J164&lt;&gt;"Available",N164&lt;=M164),0,MAX(0,((N164-M164)*1440-IF(O164="",0,O164))/60))</f>
        <v/>
      </c>
      <c r="Q164" s="22">
        <f>IF(OR(K164="",K164&lt;=0,P164&lt;=0),0,INT(P164*60/K164))</f>
        <v/>
      </c>
      <c r="R164" s="22">
        <f>IF(Q164="","",MAX(0,Q164-IF(L164="",0,L164)))</f>
        <v/>
      </c>
      <c r="S164" s="34">
        <f>IF(Q164=0,"",IF(L164="",0,L164/Q164))</f>
        <v/>
      </c>
      <c r="T164" s="22">
        <f>IF(OR(A164="",C164&lt;&gt;"Active"),"",IF(SUMPRODUCT(($C$7:$C$506="Active")*($D$7:$D$506=D164)*($F$7:$F$506=F164)*($M$7:$M$506&lt;N164)*($N$7:$N$506&gt;M164)*($A$7:$A$506&lt;&gt;A164))&gt;0,"Overlap",""))</f>
        <v/>
      </c>
      <c r="U164" s="22">
        <f>IF(COUNTA(A164:O164)=0,"",IF(A164="","Missing ID",IF(COUNTIF($A$7:$A$506,A164)&gt;1,"Duplicate ID",IF(G164="","Provider not found",IF(N164&lt;=M164,"End must be after start",IF(AND(J164="Available",L164&gt;Q164),"Booked exceeds capacity","OK"))))))</f>
        <v/>
      </c>
      <c r="V164" s="22">
        <f>IF(U164="","",IF(U164&lt;&gt;"OK",U164,IF(T164="Overlap","Overlap","OK")))</f>
        <v/>
      </c>
      <c r="W164" s="20" t="n"/>
      <c r="X164" s="22">
        <f>IF(OR(D164="",C164&lt;&gt;"Active"),0,IF(AND(D164&gt;=Dashboard!$A$5,D164&lt;=Dashboard!$C$5,OR(Dashboard!$E$5="All Clinics",H164=Dashboard!$E$5),OR(Dashboard!$G$5="All Providers",F164=Dashboard!$G$5),OR(Dashboard!$I$5="All Visit Modes",I164=Dashboard!$I$5)),1,0))</f>
        <v/>
      </c>
    </row>
    <row r="165">
      <c r="A165" s="20" t="n"/>
      <c r="B165" s="21" t="n"/>
      <c r="C165" s="20" t="n"/>
      <c r="D165" s="21" t="n"/>
      <c r="E165" s="22">
        <f>IF(D165="","",CHOOSE(WEEKDAY(D165,1),"Sunday","Monday","Tuesday","Wednesday","Thursday","Friday","Saturday"))</f>
        <v/>
      </c>
      <c r="F165" s="20" t="n"/>
      <c r="G165" s="22">
        <f>IFERROR(INDEX('Provider Directory'!$A$7:$A$106,MATCH(F165,'Provider Directory'!$C$7:$C$106,0)),"")</f>
        <v/>
      </c>
      <c r="H165" s="20" t="n"/>
      <c r="I165" s="20" t="n"/>
      <c r="J165" s="20" t="n"/>
      <c r="K165" s="20" t="n"/>
      <c r="L165" s="20" t="n"/>
      <c r="M165" s="23" t="n"/>
      <c r="N165" s="23" t="n"/>
      <c r="O165" s="20" t="n"/>
      <c r="P165" s="24">
        <f>IF(OR(C165&lt;&gt;"Active",J165&lt;&gt;"Available",N165&lt;=M165),0,MAX(0,((N165-M165)*1440-IF(O165="",0,O165))/60))</f>
        <v/>
      </c>
      <c r="Q165" s="22">
        <f>IF(OR(K165="",K165&lt;=0,P165&lt;=0),0,INT(P165*60/K165))</f>
        <v/>
      </c>
      <c r="R165" s="22">
        <f>IF(Q165="","",MAX(0,Q165-IF(L165="",0,L165)))</f>
        <v/>
      </c>
      <c r="S165" s="34">
        <f>IF(Q165=0,"",IF(L165="",0,L165/Q165))</f>
        <v/>
      </c>
      <c r="T165" s="22">
        <f>IF(OR(A165="",C165&lt;&gt;"Active"),"",IF(SUMPRODUCT(($C$7:$C$506="Active")*($D$7:$D$506=D165)*($F$7:$F$506=F165)*($M$7:$M$506&lt;N165)*($N$7:$N$506&gt;M165)*($A$7:$A$506&lt;&gt;A165))&gt;0,"Overlap",""))</f>
        <v/>
      </c>
      <c r="U165" s="22">
        <f>IF(COUNTA(A165:O165)=0,"",IF(A165="","Missing ID",IF(COUNTIF($A$7:$A$506,A165)&gt;1,"Duplicate ID",IF(G165="","Provider not found",IF(N165&lt;=M165,"End must be after start",IF(AND(J165="Available",L165&gt;Q165),"Booked exceeds capacity","OK"))))))</f>
        <v/>
      </c>
      <c r="V165" s="22">
        <f>IF(U165="","",IF(U165&lt;&gt;"OK",U165,IF(T165="Overlap","Overlap","OK")))</f>
        <v/>
      </c>
      <c r="W165" s="20" t="n"/>
      <c r="X165" s="22">
        <f>IF(OR(D165="",C165&lt;&gt;"Active"),0,IF(AND(D165&gt;=Dashboard!$A$5,D165&lt;=Dashboard!$C$5,OR(Dashboard!$E$5="All Clinics",H165=Dashboard!$E$5),OR(Dashboard!$G$5="All Providers",F165=Dashboard!$G$5),OR(Dashboard!$I$5="All Visit Modes",I165=Dashboard!$I$5)),1,0))</f>
        <v/>
      </c>
    </row>
    <row r="166">
      <c r="A166" s="20" t="n"/>
      <c r="B166" s="21" t="n"/>
      <c r="C166" s="20" t="n"/>
      <c r="D166" s="21" t="n"/>
      <c r="E166" s="22">
        <f>IF(D166="","",CHOOSE(WEEKDAY(D166,1),"Sunday","Monday","Tuesday","Wednesday","Thursday","Friday","Saturday"))</f>
        <v/>
      </c>
      <c r="F166" s="20" t="n"/>
      <c r="G166" s="22">
        <f>IFERROR(INDEX('Provider Directory'!$A$7:$A$106,MATCH(F166,'Provider Directory'!$C$7:$C$106,0)),"")</f>
        <v/>
      </c>
      <c r="H166" s="20" t="n"/>
      <c r="I166" s="20" t="n"/>
      <c r="J166" s="20" t="n"/>
      <c r="K166" s="20" t="n"/>
      <c r="L166" s="20" t="n"/>
      <c r="M166" s="23" t="n"/>
      <c r="N166" s="23" t="n"/>
      <c r="O166" s="20" t="n"/>
      <c r="P166" s="24">
        <f>IF(OR(C166&lt;&gt;"Active",J166&lt;&gt;"Available",N166&lt;=M166),0,MAX(0,((N166-M166)*1440-IF(O166="",0,O166))/60))</f>
        <v/>
      </c>
      <c r="Q166" s="22">
        <f>IF(OR(K166="",K166&lt;=0,P166&lt;=0),0,INT(P166*60/K166))</f>
        <v/>
      </c>
      <c r="R166" s="22">
        <f>IF(Q166="","",MAX(0,Q166-IF(L166="",0,L166)))</f>
        <v/>
      </c>
      <c r="S166" s="34">
        <f>IF(Q166=0,"",IF(L166="",0,L166/Q166))</f>
        <v/>
      </c>
      <c r="T166" s="22">
        <f>IF(OR(A166="",C166&lt;&gt;"Active"),"",IF(SUMPRODUCT(($C$7:$C$506="Active")*($D$7:$D$506=D166)*($F$7:$F$506=F166)*($M$7:$M$506&lt;N166)*($N$7:$N$506&gt;M166)*($A$7:$A$506&lt;&gt;A166))&gt;0,"Overlap",""))</f>
        <v/>
      </c>
      <c r="U166" s="22">
        <f>IF(COUNTA(A166:O166)=0,"",IF(A166="","Missing ID",IF(COUNTIF($A$7:$A$506,A166)&gt;1,"Duplicate ID",IF(G166="","Provider not found",IF(N166&lt;=M166,"End must be after start",IF(AND(J166="Available",L166&gt;Q166),"Booked exceeds capacity","OK"))))))</f>
        <v/>
      </c>
      <c r="V166" s="22">
        <f>IF(U166="","",IF(U166&lt;&gt;"OK",U166,IF(T166="Overlap","Overlap","OK")))</f>
        <v/>
      </c>
      <c r="W166" s="20" t="n"/>
      <c r="X166" s="22">
        <f>IF(OR(D166="",C166&lt;&gt;"Active"),0,IF(AND(D166&gt;=Dashboard!$A$5,D166&lt;=Dashboard!$C$5,OR(Dashboard!$E$5="All Clinics",H166=Dashboard!$E$5),OR(Dashboard!$G$5="All Providers",F166=Dashboard!$G$5),OR(Dashboard!$I$5="All Visit Modes",I166=Dashboard!$I$5)),1,0))</f>
        <v/>
      </c>
    </row>
    <row r="167">
      <c r="A167" s="20" t="n"/>
      <c r="B167" s="21" t="n"/>
      <c r="C167" s="20" t="n"/>
      <c r="D167" s="21" t="n"/>
      <c r="E167" s="22">
        <f>IF(D167="","",CHOOSE(WEEKDAY(D167,1),"Sunday","Monday","Tuesday","Wednesday","Thursday","Friday","Saturday"))</f>
        <v/>
      </c>
      <c r="F167" s="20" t="n"/>
      <c r="G167" s="22">
        <f>IFERROR(INDEX('Provider Directory'!$A$7:$A$106,MATCH(F167,'Provider Directory'!$C$7:$C$106,0)),"")</f>
        <v/>
      </c>
      <c r="H167" s="20" t="n"/>
      <c r="I167" s="20" t="n"/>
      <c r="J167" s="20" t="n"/>
      <c r="K167" s="20" t="n"/>
      <c r="L167" s="20" t="n"/>
      <c r="M167" s="23" t="n"/>
      <c r="N167" s="23" t="n"/>
      <c r="O167" s="20" t="n"/>
      <c r="P167" s="24">
        <f>IF(OR(C167&lt;&gt;"Active",J167&lt;&gt;"Available",N167&lt;=M167),0,MAX(0,((N167-M167)*1440-IF(O167="",0,O167))/60))</f>
        <v/>
      </c>
      <c r="Q167" s="22">
        <f>IF(OR(K167="",K167&lt;=0,P167&lt;=0),0,INT(P167*60/K167))</f>
        <v/>
      </c>
      <c r="R167" s="22">
        <f>IF(Q167="","",MAX(0,Q167-IF(L167="",0,L167)))</f>
        <v/>
      </c>
      <c r="S167" s="34">
        <f>IF(Q167=0,"",IF(L167="",0,L167/Q167))</f>
        <v/>
      </c>
      <c r="T167" s="22">
        <f>IF(OR(A167="",C167&lt;&gt;"Active"),"",IF(SUMPRODUCT(($C$7:$C$506="Active")*($D$7:$D$506=D167)*($F$7:$F$506=F167)*($M$7:$M$506&lt;N167)*($N$7:$N$506&gt;M167)*($A$7:$A$506&lt;&gt;A167))&gt;0,"Overlap",""))</f>
        <v/>
      </c>
      <c r="U167" s="22">
        <f>IF(COUNTA(A167:O167)=0,"",IF(A167="","Missing ID",IF(COUNTIF($A$7:$A$506,A167)&gt;1,"Duplicate ID",IF(G167="","Provider not found",IF(N167&lt;=M167,"End must be after start",IF(AND(J167="Available",L167&gt;Q167),"Booked exceeds capacity","OK"))))))</f>
        <v/>
      </c>
      <c r="V167" s="22">
        <f>IF(U167="","",IF(U167&lt;&gt;"OK",U167,IF(T167="Overlap","Overlap","OK")))</f>
        <v/>
      </c>
      <c r="W167" s="20" t="n"/>
      <c r="X167" s="22">
        <f>IF(OR(D167="",C167&lt;&gt;"Active"),0,IF(AND(D167&gt;=Dashboard!$A$5,D167&lt;=Dashboard!$C$5,OR(Dashboard!$E$5="All Clinics",H167=Dashboard!$E$5),OR(Dashboard!$G$5="All Providers",F167=Dashboard!$G$5),OR(Dashboard!$I$5="All Visit Modes",I167=Dashboard!$I$5)),1,0))</f>
        <v/>
      </c>
    </row>
    <row r="168">
      <c r="A168" s="20" t="n"/>
      <c r="B168" s="21" t="n"/>
      <c r="C168" s="20" t="n"/>
      <c r="D168" s="21" t="n"/>
      <c r="E168" s="22">
        <f>IF(D168="","",CHOOSE(WEEKDAY(D168,1),"Sunday","Monday","Tuesday","Wednesday","Thursday","Friday","Saturday"))</f>
        <v/>
      </c>
      <c r="F168" s="20" t="n"/>
      <c r="G168" s="22">
        <f>IFERROR(INDEX('Provider Directory'!$A$7:$A$106,MATCH(F168,'Provider Directory'!$C$7:$C$106,0)),"")</f>
        <v/>
      </c>
      <c r="H168" s="20" t="n"/>
      <c r="I168" s="20" t="n"/>
      <c r="J168" s="20" t="n"/>
      <c r="K168" s="20" t="n"/>
      <c r="L168" s="20" t="n"/>
      <c r="M168" s="23" t="n"/>
      <c r="N168" s="23" t="n"/>
      <c r="O168" s="20" t="n"/>
      <c r="P168" s="24">
        <f>IF(OR(C168&lt;&gt;"Active",J168&lt;&gt;"Available",N168&lt;=M168),0,MAX(0,((N168-M168)*1440-IF(O168="",0,O168))/60))</f>
        <v/>
      </c>
      <c r="Q168" s="22">
        <f>IF(OR(K168="",K168&lt;=0,P168&lt;=0),0,INT(P168*60/K168))</f>
        <v/>
      </c>
      <c r="R168" s="22">
        <f>IF(Q168="","",MAX(0,Q168-IF(L168="",0,L168)))</f>
        <v/>
      </c>
      <c r="S168" s="34">
        <f>IF(Q168=0,"",IF(L168="",0,L168/Q168))</f>
        <v/>
      </c>
      <c r="T168" s="22">
        <f>IF(OR(A168="",C168&lt;&gt;"Active"),"",IF(SUMPRODUCT(($C$7:$C$506="Active")*($D$7:$D$506=D168)*($F$7:$F$506=F168)*($M$7:$M$506&lt;N168)*($N$7:$N$506&gt;M168)*($A$7:$A$506&lt;&gt;A168))&gt;0,"Overlap",""))</f>
        <v/>
      </c>
      <c r="U168" s="22">
        <f>IF(COUNTA(A168:O168)=0,"",IF(A168="","Missing ID",IF(COUNTIF($A$7:$A$506,A168)&gt;1,"Duplicate ID",IF(G168="","Provider not found",IF(N168&lt;=M168,"End must be after start",IF(AND(J168="Available",L168&gt;Q168),"Booked exceeds capacity","OK"))))))</f>
        <v/>
      </c>
      <c r="V168" s="22">
        <f>IF(U168="","",IF(U168&lt;&gt;"OK",U168,IF(T168="Overlap","Overlap","OK")))</f>
        <v/>
      </c>
      <c r="W168" s="20" t="n"/>
      <c r="X168" s="22">
        <f>IF(OR(D168="",C168&lt;&gt;"Active"),0,IF(AND(D168&gt;=Dashboard!$A$5,D168&lt;=Dashboard!$C$5,OR(Dashboard!$E$5="All Clinics",H168=Dashboard!$E$5),OR(Dashboard!$G$5="All Providers",F168=Dashboard!$G$5),OR(Dashboard!$I$5="All Visit Modes",I168=Dashboard!$I$5)),1,0))</f>
        <v/>
      </c>
    </row>
    <row r="169">
      <c r="A169" s="20" t="n"/>
      <c r="B169" s="21" t="n"/>
      <c r="C169" s="20" t="n"/>
      <c r="D169" s="21" t="n"/>
      <c r="E169" s="22">
        <f>IF(D169="","",CHOOSE(WEEKDAY(D169,1),"Sunday","Monday","Tuesday","Wednesday","Thursday","Friday","Saturday"))</f>
        <v/>
      </c>
      <c r="F169" s="20" t="n"/>
      <c r="G169" s="22">
        <f>IFERROR(INDEX('Provider Directory'!$A$7:$A$106,MATCH(F169,'Provider Directory'!$C$7:$C$106,0)),"")</f>
        <v/>
      </c>
      <c r="H169" s="20" t="n"/>
      <c r="I169" s="20" t="n"/>
      <c r="J169" s="20" t="n"/>
      <c r="K169" s="20" t="n"/>
      <c r="L169" s="20" t="n"/>
      <c r="M169" s="23" t="n"/>
      <c r="N169" s="23" t="n"/>
      <c r="O169" s="20" t="n"/>
      <c r="P169" s="24">
        <f>IF(OR(C169&lt;&gt;"Active",J169&lt;&gt;"Available",N169&lt;=M169),0,MAX(0,((N169-M169)*1440-IF(O169="",0,O169))/60))</f>
        <v/>
      </c>
      <c r="Q169" s="22">
        <f>IF(OR(K169="",K169&lt;=0,P169&lt;=0),0,INT(P169*60/K169))</f>
        <v/>
      </c>
      <c r="R169" s="22">
        <f>IF(Q169="","",MAX(0,Q169-IF(L169="",0,L169)))</f>
        <v/>
      </c>
      <c r="S169" s="34">
        <f>IF(Q169=0,"",IF(L169="",0,L169/Q169))</f>
        <v/>
      </c>
      <c r="T169" s="22">
        <f>IF(OR(A169="",C169&lt;&gt;"Active"),"",IF(SUMPRODUCT(($C$7:$C$506="Active")*($D$7:$D$506=D169)*($F$7:$F$506=F169)*($M$7:$M$506&lt;N169)*($N$7:$N$506&gt;M169)*($A$7:$A$506&lt;&gt;A169))&gt;0,"Overlap",""))</f>
        <v/>
      </c>
      <c r="U169" s="22">
        <f>IF(COUNTA(A169:O169)=0,"",IF(A169="","Missing ID",IF(COUNTIF($A$7:$A$506,A169)&gt;1,"Duplicate ID",IF(G169="","Provider not found",IF(N169&lt;=M169,"End must be after start",IF(AND(J169="Available",L169&gt;Q169),"Booked exceeds capacity","OK"))))))</f>
        <v/>
      </c>
      <c r="V169" s="22">
        <f>IF(U169="","",IF(U169&lt;&gt;"OK",U169,IF(T169="Overlap","Overlap","OK")))</f>
        <v/>
      </c>
      <c r="W169" s="20" t="n"/>
      <c r="X169" s="22">
        <f>IF(OR(D169="",C169&lt;&gt;"Active"),0,IF(AND(D169&gt;=Dashboard!$A$5,D169&lt;=Dashboard!$C$5,OR(Dashboard!$E$5="All Clinics",H169=Dashboard!$E$5),OR(Dashboard!$G$5="All Providers",F169=Dashboard!$G$5),OR(Dashboard!$I$5="All Visit Modes",I169=Dashboard!$I$5)),1,0))</f>
        <v/>
      </c>
    </row>
    <row r="170">
      <c r="A170" s="20" t="n"/>
      <c r="B170" s="21" t="n"/>
      <c r="C170" s="20" t="n"/>
      <c r="D170" s="21" t="n"/>
      <c r="E170" s="22">
        <f>IF(D170="","",CHOOSE(WEEKDAY(D170,1),"Sunday","Monday","Tuesday","Wednesday","Thursday","Friday","Saturday"))</f>
        <v/>
      </c>
      <c r="F170" s="20" t="n"/>
      <c r="G170" s="22">
        <f>IFERROR(INDEX('Provider Directory'!$A$7:$A$106,MATCH(F170,'Provider Directory'!$C$7:$C$106,0)),"")</f>
        <v/>
      </c>
      <c r="H170" s="20" t="n"/>
      <c r="I170" s="20" t="n"/>
      <c r="J170" s="20" t="n"/>
      <c r="K170" s="20" t="n"/>
      <c r="L170" s="20" t="n"/>
      <c r="M170" s="23" t="n"/>
      <c r="N170" s="23" t="n"/>
      <c r="O170" s="20" t="n"/>
      <c r="P170" s="24">
        <f>IF(OR(C170&lt;&gt;"Active",J170&lt;&gt;"Available",N170&lt;=M170),0,MAX(0,((N170-M170)*1440-IF(O170="",0,O170))/60))</f>
        <v/>
      </c>
      <c r="Q170" s="22">
        <f>IF(OR(K170="",K170&lt;=0,P170&lt;=0),0,INT(P170*60/K170))</f>
        <v/>
      </c>
      <c r="R170" s="22">
        <f>IF(Q170="","",MAX(0,Q170-IF(L170="",0,L170)))</f>
        <v/>
      </c>
      <c r="S170" s="34">
        <f>IF(Q170=0,"",IF(L170="",0,L170/Q170))</f>
        <v/>
      </c>
      <c r="T170" s="22">
        <f>IF(OR(A170="",C170&lt;&gt;"Active"),"",IF(SUMPRODUCT(($C$7:$C$506="Active")*($D$7:$D$506=D170)*($F$7:$F$506=F170)*($M$7:$M$506&lt;N170)*($N$7:$N$506&gt;M170)*($A$7:$A$506&lt;&gt;A170))&gt;0,"Overlap",""))</f>
        <v/>
      </c>
      <c r="U170" s="22">
        <f>IF(COUNTA(A170:O170)=0,"",IF(A170="","Missing ID",IF(COUNTIF($A$7:$A$506,A170)&gt;1,"Duplicate ID",IF(G170="","Provider not found",IF(N170&lt;=M170,"End must be after start",IF(AND(J170="Available",L170&gt;Q170),"Booked exceeds capacity","OK"))))))</f>
        <v/>
      </c>
      <c r="V170" s="22">
        <f>IF(U170="","",IF(U170&lt;&gt;"OK",U170,IF(T170="Overlap","Overlap","OK")))</f>
        <v/>
      </c>
      <c r="W170" s="20" t="n"/>
      <c r="X170" s="22">
        <f>IF(OR(D170="",C170&lt;&gt;"Active"),0,IF(AND(D170&gt;=Dashboard!$A$5,D170&lt;=Dashboard!$C$5,OR(Dashboard!$E$5="All Clinics",H170=Dashboard!$E$5),OR(Dashboard!$G$5="All Providers",F170=Dashboard!$G$5),OR(Dashboard!$I$5="All Visit Modes",I170=Dashboard!$I$5)),1,0))</f>
        <v/>
      </c>
    </row>
    <row r="171">
      <c r="A171" s="20" t="n"/>
      <c r="B171" s="21" t="n"/>
      <c r="C171" s="20" t="n"/>
      <c r="D171" s="21" t="n"/>
      <c r="E171" s="22">
        <f>IF(D171="","",CHOOSE(WEEKDAY(D171,1),"Sunday","Monday","Tuesday","Wednesday","Thursday","Friday","Saturday"))</f>
        <v/>
      </c>
      <c r="F171" s="20" t="n"/>
      <c r="G171" s="22">
        <f>IFERROR(INDEX('Provider Directory'!$A$7:$A$106,MATCH(F171,'Provider Directory'!$C$7:$C$106,0)),"")</f>
        <v/>
      </c>
      <c r="H171" s="20" t="n"/>
      <c r="I171" s="20" t="n"/>
      <c r="J171" s="20" t="n"/>
      <c r="K171" s="20" t="n"/>
      <c r="L171" s="20" t="n"/>
      <c r="M171" s="23" t="n"/>
      <c r="N171" s="23" t="n"/>
      <c r="O171" s="20" t="n"/>
      <c r="P171" s="24">
        <f>IF(OR(C171&lt;&gt;"Active",J171&lt;&gt;"Available",N171&lt;=M171),0,MAX(0,((N171-M171)*1440-IF(O171="",0,O171))/60))</f>
        <v/>
      </c>
      <c r="Q171" s="22">
        <f>IF(OR(K171="",K171&lt;=0,P171&lt;=0),0,INT(P171*60/K171))</f>
        <v/>
      </c>
      <c r="R171" s="22">
        <f>IF(Q171="","",MAX(0,Q171-IF(L171="",0,L171)))</f>
        <v/>
      </c>
      <c r="S171" s="34">
        <f>IF(Q171=0,"",IF(L171="",0,L171/Q171))</f>
        <v/>
      </c>
      <c r="T171" s="22">
        <f>IF(OR(A171="",C171&lt;&gt;"Active"),"",IF(SUMPRODUCT(($C$7:$C$506="Active")*($D$7:$D$506=D171)*($F$7:$F$506=F171)*($M$7:$M$506&lt;N171)*($N$7:$N$506&gt;M171)*($A$7:$A$506&lt;&gt;A171))&gt;0,"Overlap",""))</f>
        <v/>
      </c>
      <c r="U171" s="22">
        <f>IF(COUNTA(A171:O171)=0,"",IF(A171="","Missing ID",IF(COUNTIF($A$7:$A$506,A171)&gt;1,"Duplicate ID",IF(G171="","Provider not found",IF(N171&lt;=M171,"End must be after start",IF(AND(J171="Available",L171&gt;Q171),"Booked exceeds capacity","OK"))))))</f>
        <v/>
      </c>
      <c r="V171" s="22">
        <f>IF(U171="","",IF(U171&lt;&gt;"OK",U171,IF(T171="Overlap","Overlap","OK")))</f>
        <v/>
      </c>
      <c r="W171" s="20" t="n"/>
      <c r="X171" s="22">
        <f>IF(OR(D171="",C171&lt;&gt;"Active"),0,IF(AND(D171&gt;=Dashboard!$A$5,D171&lt;=Dashboard!$C$5,OR(Dashboard!$E$5="All Clinics",H171=Dashboard!$E$5),OR(Dashboard!$G$5="All Providers",F171=Dashboard!$G$5),OR(Dashboard!$I$5="All Visit Modes",I171=Dashboard!$I$5)),1,0))</f>
        <v/>
      </c>
    </row>
    <row r="172">
      <c r="A172" s="20" t="n"/>
      <c r="B172" s="21" t="n"/>
      <c r="C172" s="20" t="n"/>
      <c r="D172" s="21" t="n"/>
      <c r="E172" s="22">
        <f>IF(D172="","",CHOOSE(WEEKDAY(D172,1),"Sunday","Monday","Tuesday","Wednesday","Thursday","Friday","Saturday"))</f>
        <v/>
      </c>
      <c r="F172" s="20" t="n"/>
      <c r="G172" s="22">
        <f>IFERROR(INDEX('Provider Directory'!$A$7:$A$106,MATCH(F172,'Provider Directory'!$C$7:$C$106,0)),"")</f>
        <v/>
      </c>
      <c r="H172" s="20" t="n"/>
      <c r="I172" s="20" t="n"/>
      <c r="J172" s="20" t="n"/>
      <c r="K172" s="20" t="n"/>
      <c r="L172" s="20" t="n"/>
      <c r="M172" s="23" t="n"/>
      <c r="N172" s="23" t="n"/>
      <c r="O172" s="20" t="n"/>
      <c r="P172" s="24">
        <f>IF(OR(C172&lt;&gt;"Active",J172&lt;&gt;"Available",N172&lt;=M172),0,MAX(0,((N172-M172)*1440-IF(O172="",0,O172))/60))</f>
        <v/>
      </c>
      <c r="Q172" s="22">
        <f>IF(OR(K172="",K172&lt;=0,P172&lt;=0),0,INT(P172*60/K172))</f>
        <v/>
      </c>
      <c r="R172" s="22">
        <f>IF(Q172="","",MAX(0,Q172-IF(L172="",0,L172)))</f>
        <v/>
      </c>
      <c r="S172" s="34">
        <f>IF(Q172=0,"",IF(L172="",0,L172/Q172))</f>
        <v/>
      </c>
      <c r="T172" s="22">
        <f>IF(OR(A172="",C172&lt;&gt;"Active"),"",IF(SUMPRODUCT(($C$7:$C$506="Active")*($D$7:$D$506=D172)*($F$7:$F$506=F172)*($M$7:$M$506&lt;N172)*($N$7:$N$506&gt;M172)*($A$7:$A$506&lt;&gt;A172))&gt;0,"Overlap",""))</f>
        <v/>
      </c>
      <c r="U172" s="22">
        <f>IF(COUNTA(A172:O172)=0,"",IF(A172="","Missing ID",IF(COUNTIF($A$7:$A$506,A172)&gt;1,"Duplicate ID",IF(G172="","Provider not found",IF(N172&lt;=M172,"End must be after start",IF(AND(J172="Available",L172&gt;Q172),"Booked exceeds capacity","OK"))))))</f>
        <v/>
      </c>
      <c r="V172" s="22">
        <f>IF(U172="","",IF(U172&lt;&gt;"OK",U172,IF(T172="Overlap","Overlap","OK")))</f>
        <v/>
      </c>
      <c r="W172" s="20" t="n"/>
      <c r="X172" s="22">
        <f>IF(OR(D172="",C172&lt;&gt;"Active"),0,IF(AND(D172&gt;=Dashboard!$A$5,D172&lt;=Dashboard!$C$5,OR(Dashboard!$E$5="All Clinics",H172=Dashboard!$E$5),OR(Dashboard!$G$5="All Providers",F172=Dashboard!$G$5),OR(Dashboard!$I$5="All Visit Modes",I172=Dashboard!$I$5)),1,0))</f>
        <v/>
      </c>
    </row>
    <row r="173">
      <c r="A173" s="20" t="n"/>
      <c r="B173" s="21" t="n"/>
      <c r="C173" s="20" t="n"/>
      <c r="D173" s="21" t="n"/>
      <c r="E173" s="22">
        <f>IF(D173="","",CHOOSE(WEEKDAY(D173,1),"Sunday","Monday","Tuesday","Wednesday","Thursday","Friday","Saturday"))</f>
        <v/>
      </c>
      <c r="F173" s="20" t="n"/>
      <c r="G173" s="22">
        <f>IFERROR(INDEX('Provider Directory'!$A$7:$A$106,MATCH(F173,'Provider Directory'!$C$7:$C$106,0)),"")</f>
        <v/>
      </c>
      <c r="H173" s="20" t="n"/>
      <c r="I173" s="20" t="n"/>
      <c r="J173" s="20" t="n"/>
      <c r="K173" s="20" t="n"/>
      <c r="L173" s="20" t="n"/>
      <c r="M173" s="23" t="n"/>
      <c r="N173" s="23" t="n"/>
      <c r="O173" s="20" t="n"/>
      <c r="P173" s="24">
        <f>IF(OR(C173&lt;&gt;"Active",J173&lt;&gt;"Available",N173&lt;=M173),0,MAX(0,((N173-M173)*1440-IF(O173="",0,O173))/60))</f>
        <v/>
      </c>
      <c r="Q173" s="22">
        <f>IF(OR(K173="",K173&lt;=0,P173&lt;=0),0,INT(P173*60/K173))</f>
        <v/>
      </c>
      <c r="R173" s="22">
        <f>IF(Q173="","",MAX(0,Q173-IF(L173="",0,L173)))</f>
        <v/>
      </c>
      <c r="S173" s="34">
        <f>IF(Q173=0,"",IF(L173="",0,L173/Q173))</f>
        <v/>
      </c>
      <c r="T173" s="22">
        <f>IF(OR(A173="",C173&lt;&gt;"Active"),"",IF(SUMPRODUCT(($C$7:$C$506="Active")*($D$7:$D$506=D173)*($F$7:$F$506=F173)*($M$7:$M$506&lt;N173)*($N$7:$N$506&gt;M173)*($A$7:$A$506&lt;&gt;A173))&gt;0,"Overlap",""))</f>
        <v/>
      </c>
      <c r="U173" s="22">
        <f>IF(COUNTA(A173:O173)=0,"",IF(A173="","Missing ID",IF(COUNTIF($A$7:$A$506,A173)&gt;1,"Duplicate ID",IF(G173="","Provider not found",IF(N173&lt;=M173,"End must be after start",IF(AND(J173="Available",L173&gt;Q173),"Booked exceeds capacity","OK"))))))</f>
        <v/>
      </c>
      <c r="V173" s="22">
        <f>IF(U173="","",IF(U173&lt;&gt;"OK",U173,IF(T173="Overlap","Overlap","OK")))</f>
        <v/>
      </c>
      <c r="W173" s="20" t="n"/>
      <c r="X173" s="22">
        <f>IF(OR(D173="",C173&lt;&gt;"Active"),0,IF(AND(D173&gt;=Dashboard!$A$5,D173&lt;=Dashboard!$C$5,OR(Dashboard!$E$5="All Clinics",H173=Dashboard!$E$5),OR(Dashboard!$G$5="All Providers",F173=Dashboard!$G$5),OR(Dashboard!$I$5="All Visit Modes",I173=Dashboard!$I$5)),1,0))</f>
        <v/>
      </c>
    </row>
    <row r="174">
      <c r="A174" s="20" t="n"/>
      <c r="B174" s="21" t="n"/>
      <c r="C174" s="20" t="n"/>
      <c r="D174" s="21" t="n"/>
      <c r="E174" s="22">
        <f>IF(D174="","",CHOOSE(WEEKDAY(D174,1),"Sunday","Monday","Tuesday","Wednesday","Thursday","Friday","Saturday"))</f>
        <v/>
      </c>
      <c r="F174" s="20" t="n"/>
      <c r="G174" s="22">
        <f>IFERROR(INDEX('Provider Directory'!$A$7:$A$106,MATCH(F174,'Provider Directory'!$C$7:$C$106,0)),"")</f>
        <v/>
      </c>
      <c r="H174" s="20" t="n"/>
      <c r="I174" s="20" t="n"/>
      <c r="J174" s="20" t="n"/>
      <c r="K174" s="20" t="n"/>
      <c r="L174" s="20" t="n"/>
      <c r="M174" s="23" t="n"/>
      <c r="N174" s="23" t="n"/>
      <c r="O174" s="20" t="n"/>
      <c r="P174" s="24">
        <f>IF(OR(C174&lt;&gt;"Active",J174&lt;&gt;"Available",N174&lt;=M174),0,MAX(0,((N174-M174)*1440-IF(O174="",0,O174))/60))</f>
        <v/>
      </c>
      <c r="Q174" s="22">
        <f>IF(OR(K174="",K174&lt;=0,P174&lt;=0),0,INT(P174*60/K174))</f>
        <v/>
      </c>
      <c r="R174" s="22">
        <f>IF(Q174="","",MAX(0,Q174-IF(L174="",0,L174)))</f>
        <v/>
      </c>
      <c r="S174" s="34">
        <f>IF(Q174=0,"",IF(L174="",0,L174/Q174))</f>
        <v/>
      </c>
      <c r="T174" s="22">
        <f>IF(OR(A174="",C174&lt;&gt;"Active"),"",IF(SUMPRODUCT(($C$7:$C$506="Active")*($D$7:$D$506=D174)*($F$7:$F$506=F174)*($M$7:$M$506&lt;N174)*($N$7:$N$506&gt;M174)*($A$7:$A$506&lt;&gt;A174))&gt;0,"Overlap",""))</f>
        <v/>
      </c>
      <c r="U174" s="22">
        <f>IF(COUNTA(A174:O174)=0,"",IF(A174="","Missing ID",IF(COUNTIF($A$7:$A$506,A174)&gt;1,"Duplicate ID",IF(G174="","Provider not found",IF(N174&lt;=M174,"End must be after start",IF(AND(J174="Available",L174&gt;Q174),"Booked exceeds capacity","OK"))))))</f>
        <v/>
      </c>
      <c r="V174" s="22">
        <f>IF(U174="","",IF(U174&lt;&gt;"OK",U174,IF(T174="Overlap","Overlap","OK")))</f>
        <v/>
      </c>
      <c r="W174" s="20" t="n"/>
      <c r="X174" s="22">
        <f>IF(OR(D174="",C174&lt;&gt;"Active"),0,IF(AND(D174&gt;=Dashboard!$A$5,D174&lt;=Dashboard!$C$5,OR(Dashboard!$E$5="All Clinics",H174=Dashboard!$E$5),OR(Dashboard!$G$5="All Providers",F174=Dashboard!$G$5),OR(Dashboard!$I$5="All Visit Modes",I174=Dashboard!$I$5)),1,0))</f>
        <v/>
      </c>
    </row>
    <row r="175">
      <c r="A175" s="20" t="n"/>
      <c r="B175" s="21" t="n"/>
      <c r="C175" s="20" t="n"/>
      <c r="D175" s="21" t="n"/>
      <c r="E175" s="22">
        <f>IF(D175="","",CHOOSE(WEEKDAY(D175,1),"Sunday","Monday","Tuesday","Wednesday","Thursday","Friday","Saturday"))</f>
        <v/>
      </c>
      <c r="F175" s="20" t="n"/>
      <c r="G175" s="22">
        <f>IFERROR(INDEX('Provider Directory'!$A$7:$A$106,MATCH(F175,'Provider Directory'!$C$7:$C$106,0)),"")</f>
        <v/>
      </c>
      <c r="H175" s="20" t="n"/>
      <c r="I175" s="20" t="n"/>
      <c r="J175" s="20" t="n"/>
      <c r="K175" s="20" t="n"/>
      <c r="L175" s="20" t="n"/>
      <c r="M175" s="23" t="n"/>
      <c r="N175" s="23" t="n"/>
      <c r="O175" s="20" t="n"/>
      <c r="P175" s="24">
        <f>IF(OR(C175&lt;&gt;"Active",J175&lt;&gt;"Available",N175&lt;=M175),0,MAX(0,((N175-M175)*1440-IF(O175="",0,O175))/60))</f>
        <v/>
      </c>
      <c r="Q175" s="22">
        <f>IF(OR(K175="",K175&lt;=0,P175&lt;=0),0,INT(P175*60/K175))</f>
        <v/>
      </c>
      <c r="R175" s="22">
        <f>IF(Q175="","",MAX(0,Q175-IF(L175="",0,L175)))</f>
        <v/>
      </c>
      <c r="S175" s="34">
        <f>IF(Q175=0,"",IF(L175="",0,L175/Q175))</f>
        <v/>
      </c>
      <c r="T175" s="22">
        <f>IF(OR(A175="",C175&lt;&gt;"Active"),"",IF(SUMPRODUCT(($C$7:$C$506="Active")*($D$7:$D$506=D175)*($F$7:$F$506=F175)*($M$7:$M$506&lt;N175)*($N$7:$N$506&gt;M175)*($A$7:$A$506&lt;&gt;A175))&gt;0,"Overlap",""))</f>
        <v/>
      </c>
      <c r="U175" s="22">
        <f>IF(COUNTA(A175:O175)=0,"",IF(A175="","Missing ID",IF(COUNTIF($A$7:$A$506,A175)&gt;1,"Duplicate ID",IF(G175="","Provider not found",IF(N175&lt;=M175,"End must be after start",IF(AND(J175="Available",L175&gt;Q175),"Booked exceeds capacity","OK"))))))</f>
        <v/>
      </c>
      <c r="V175" s="22">
        <f>IF(U175="","",IF(U175&lt;&gt;"OK",U175,IF(T175="Overlap","Overlap","OK")))</f>
        <v/>
      </c>
      <c r="W175" s="20" t="n"/>
      <c r="X175" s="22">
        <f>IF(OR(D175="",C175&lt;&gt;"Active"),0,IF(AND(D175&gt;=Dashboard!$A$5,D175&lt;=Dashboard!$C$5,OR(Dashboard!$E$5="All Clinics",H175=Dashboard!$E$5),OR(Dashboard!$G$5="All Providers",F175=Dashboard!$G$5),OR(Dashboard!$I$5="All Visit Modes",I175=Dashboard!$I$5)),1,0))</f>
        <v/>
      </c>
    </row>
    <row r="176">
      <c r="A176" s="20" t="n"/>
      <c r="B176" s="21" t="n"/>
      <c r="C176" s="20" t="n"/>
      <c r="D176" s="21" t="n"/>
      <c r="E176" s="22">
        <f>IF(D176="","",CHOOSE(WEEKDAY(D176,1),"Sunday","Monday","Tuesday","Wednesday","Thursday","Friday","Saturday"))</f>
        <v/>
      </c>
      <c r="F176" s="20" t="n"/>
      <c r="G176" s="22">
        <f>IFERROR(INDEX('Provider Directory'!$A$7:$A$106,MATCH(F176,'Provider Directory'!$C$7:$C$106,0)),"")</f>
        <v/>
      </c>
      <c r="H176" s="20" t="n"/>
      <c r="I176" s="20" t="n"/>
      <c r="J176" s="20" t="n"/>
      <c r="K176" s="20" t="n"/>
      <c r="L176" s="20" t="n"/>
      <c r="M176" s="23" t="n"/>
      <c r="N176" s="23" t="n"/>
      <c r="O176" s="20" t="n"/>
      <c r="P176" s="24">
        <f>IF(OR(C176&lt;&gt;"Active",J176&lt;&gt;"Available",N176&lt;=M176),0,MAX(0,((N176-M176)*1440-IF(O176="",0,O176))/60))</f>
        <v/>
      </c>
      <c r="Q176" s="22">
        <f>IF(OR(K176="",K176&lt;=0,P176&lt;=0),0,INT(P176*60/K176))</f>
        <v/>
      </c>
      <c r="R176" s="22">
        <f>IF(Q176="","",MAX(0,Q176-IF(L176="",0,L176)))</f>
        <v/>
      </c>
      <c r="S176" s="34">
        <f>IF(Q176=0,"",IF(L176="",0,L176/Q176))</f>
        <v/>
      </c>
      <c r="T176" s="22">
        <f>IF(OR(A176="",C176&lt;&gt;"Active"),"",IF(SUMPRODUCT(($C$7:$C$506="Active")*($D$7:$D$506=D176)*($F$7:$F$506=F176)*($M$7:$M$506&lt;N176)*($N$7:$N$506&gt;M176)*($A$7:$A$506&lt;&gt;A176))&gt;0,"Overlap",""))</f>
        <v/>
      </c>
      <c r="U176" s="22">
        <f>IF(COUNTA(A176:O176)=0,"",IF(A176="","Missing ID",IF(COUNTIF($A$7:$A$506,A176)&gt;1,"Duplicate ID",IF(G176="","Provider not found",IF(N176&lt;=M176,"End must be after start",IF(AND(J176="Available",L176&gt;Q176),"Booked exceeds capacity","OK"))))))</f>
        <v/>
      </c>
      <c r="V176" s="22">
        <f>IF(U176="","",IF(U176&lt;&gt;"OK",U176,IF(T176="Overlap","Overlap","OK")))</f>
        <v/>
      </c>
      <c r="W176" s="20" t="n"/>
      <c r="X176" s="22">
        <f>IF(OR(D176="",C176&lt;&gt;"Active"),0,IF(AND(D176&gt;=Dashboard!$A$5,D176&lt;=Dashboard!$C$5,OR(Dashboard!$E$5="All Clinics",H176=Dashboard!$E$5),OR(Dashboard!$G$5="All Providers",F176=Dashboard!$G$5),OR(Dashboard!$I$5="All Visit Modes",I176=Dashboard!$I$5)),1,0))</f>
        <v/>
      </c>
    </row>
    <row r="177">
      <c r="A177" s="20" t="n"/>
      <c r="B177" s="21" t="n"/>
      <c r="C177" s="20" t="n"/>
      <c r="D177" s="21" t="n"/>
      <c r="E177" s="22">
        <f>IF(D177="","",CHOOSE(WEEKDAY(D177,1),"Sunday","Monday","Tuesday","Wednesday","Thursday","Friday","Saturday"))</f>
        <v/>
      </c>
      <c r="F177" s="20" t="n"/>
      <c r="G177" s="22">
        <f>IFERROR(INDEX('Provider Directory'!$A$7:$A$106,MATCH(F177,'Provider Directory'!$C$7:$C$106,0)),"")</f>
        <v/>
      </c>
      <c r="H177" s="20" t="n"/>
      <c r="I177" s="20" t="n"/>
      <c r="J177" s="20" t="n"/>
      <c r="K177" s="20" t="n"/>
      <c r="L177" s="20" t="n"/>
      <c r="M177" s="23" t="n"/>
      <c r="N177" s="23" t="n"/>
      <c r="O177" s="20" t="n"/>
      <c r="P177" s="24">
        <f>IF(OR(C177&lt;&gt;"Active",J177&lt;&gt;"Available",N177&lt;=M177),0,MAX(0,((N177-M177)*1440-IF(O177="",0,O177))/60))</f>
        <v/>
      </c>
      <c r="Q177" s="22">
        <f>IF(OR(K177="",K177&lt;=0,P177&lt;=0),0,INT(P177*60/K177))</f>
        <v/>
      </c>
      <c r="R177" s="22">
        <f>IF(Q177="","",MAX(0,Q177-IF(L177="",0,L177)))</f>
        <v/>
      </c>
      <c r="S177" s="34">
        <f>IF(Q177=0,"",IF(L177="",0,L177/Q177))</f>
        <v/>
      </c>
      <c r="T177" s="22">
        <f>IF(OR(A177="",C177&lt;&gt;"Active"),"",IF(SUMPRODUCT(($C$7:$C$506="Active")*($D$7:$D$506=D177)*($F$7:$F$506=F177)*($M$7:$M$506&lt;N177)*($N$7:$N$506&gt;M177)*($A$7:$A$506&lt;&gt;A177))&gt;0,"Overlap",""))</f>
        <v/>
      </c>
      <c r="U177" s="22">
        <f>IF(COUNTA(A177:O177)=0,"",IF(A177="","Missing ID",IF(COUNTIF($A$7:$A$506,A177)&gt;1,"Duplicate ID",IF(G177="","Provider not found",IF(N177&lt;=M177,"End must be after start",IF(AND(J177="Available",L177&gt;Q177),"Booked exceeds capacity","OK"))))))</f>
        <v/>
      </c>
      <c r="V177" s="22">
        <f>IF(U177="","",IF(U177&lt;&gt;"OK",U177,IF(T177="Overlap","Overlap","OK")))</f>
        <v/>
      </c>
      <c r="W177" s="20" t="n"/>
      <c r="X177" s="22">
        <f>IF(OR(D177="",C177&lt;&gt;"Active"),0,IF(AND(D177&gt;=Dashboard!$A$5,D177&lt;=Dashboard!$C$5,OR(Dashboard!$E$5="All Clinics",H177=Dashboard!$E$5),OR(Dashboard!$G$5="All Providers",F177=Dashboard!$G$5),OR(Dashboard!$I$5="All Visit Modes",I177=Dashboard!$I$5)),1,0))</f>
        <v/>
      </c>
    </row>
    <row r="178">
      <c r="A178" s="20" t="n"/>
      <c r="B178" s="21" t="n"/>
      <c r="C178" s="20" t="n"/>
      <c r="D178" s="21" t="n"/>
      <c r="E178" s="22">
        <f>IF(D178="","",CHOOSE(WEEKDAY(D178,1),"Sunday","Monday","Tuesday","Wednesday","Thursday","Friday","Saturday"))</f>
        <v/>
      </c>
      <c r="F178" s="20" t="n"/>
      <c r="G178" s="22">
        <f>IFERROR(INDEX('Provider Directory'!$A$7:$A$106,MATCH(F178,'Provider Directory'!$C$7:$C$106,0)),"")</f>
        <v/>
      </c>
      <c r="H178" s="20" t="n"/>
      <c r="I178" s="20" t="n"/>
      <c r="J178" s="20" t="n"/>
      <c r="K178" s="20" t="n"/>
      <c r="L178" s="20" t="n"/>
      <c r="M178" s="23" t="n"/>
      <c r="N178" s="23" t="n"/>
      <c r="O178" s="20" t="n"/>
      <c r="P178" s="24">
        <f>IF(OR(C178&lt;&gt;"Active",J178&lt;&gt;"Available",N178&lt;=M178),0,MAX(0,((N178-M178)*1440-IF(O178="",0,O178))/60))</f>
        <v/>
      </c>
      <c r="Q178" s="22">
        <f>IF(OR(K178="",K178&lt;=0,P178&lt;=0),0,INT(P178*60/K178))</f>
        <v/>
      </c>
      <c r="R178" s="22">
        <f>IF(Q178="","",MAX(0,Q178-IF(L178="",0,L178)))</f>
        <v/>
      </c>
      <c r="S178" s="34">
        <f>IF(Q178=0,"",IF(L178="",0,L178/Q178))</f>
        <v/>
      </c>
      <c r="T178" s="22">
        <f>IF(OR(A178="",C178&lt;&gt;"Active"),"",IF(SUMPRODUCT(($C$7:$C$506="Active")*($D$7:$D$506=D178)*($F$7:$F$506=F178)*($M$7:$M$506&lt;N178)*($N$7:$N$506&gt;M178)*($A$7:$A$506&lt;&gt;A178))&gt;0,"Overlap",""))</f>
        <v/>
      </c>
      <c r="U178" s="22">
        <f>IF(COUNTA(A178:O178)=0,"",IF(A178="","Missing ID",IF(COUNTIF($A$7:$A$506,A178)&gt;1,"Duplicate ID",IF(G178="","Provider not found",IF(N178&lt;=M178,"End must be after start",IF(AND(J178="Available",L178&gt;Q178),"Booked exceeds capacity","OK"))))))</f>
        <v/>
      </c>
      <c r="V178" s="22">
        <f>IF(U178="","",IF(U178&lt;&gt;"OK",U178,IF(T178="Overlap","Overlap","OK")))</f>
        <v/>
      </c>
      <c r="W178" s="20" t="n"/>
      <c r="X178" s="22">
        <f>IF(OR(D178="",C178&lt;&gt;"Active"),0,IF(AND(D178&gt;=Dashboard!$A$5,D178&lt;=Dashboard!$C$5,OR(Dashboard!$E$5="All Clinics",H178=Dashboard!$E$5),OR(Dashboard!$G$5="All Providers",F178=Dashboard!$G$5),OR(Dashboard!$I$5="All Visit Modes",I178=Dashboard!$I$5)),1,0))</f>
        <v/>
      </c>
    </row>
    <row r="179">
      <c r="A179" s="20" t="n"/>
      <c r="B179" s="21" t="n"/>
      <c r="C179" s="20" t="n"/>
      <c r="D179" s="21" t="n"/>
      <c r="E179" s="22">
        <f>IF(D179="","",CHOOSE(WEEKDAY(D179,1),"Sunday","Monday","Tuesday","Wednesday","Thursday","Friday","Saturday"))</f>
        <v/>
      </c>
      <c r="F179" s="20" t="n"/>
      <c r="G179" s="22">
        <f>IFERROR(INDEX('Provider Directory'!$A$7:$A$106,MATCH(F179,'Provider Directory'!$C$7:$C$106,0)),"")</f>
        <v/>
      </c>
      <c r="H179" s="20" t="n"/>
      <c r="I179" s="20" t="n"/>
      <c r="J179" s="20" t="n"/>
      <c r="K179" s="20" t="n"/>
      <c r="L179" s="20" t="n"/>
      <c r="M179" s="23" t="n"/>
      <c r="N179" s="23" t="n"/>
      <c r="O179" s="20" t="n"/>
      <c r="P179" s="24">
        <f>IF(OR(C179&lt;&gt;"Active",J179&lt;&gt;"Available",N179&lt;=M179),0,MAX(0,((N179-M179)*1440-IF(O179="",0,O179))/60))</f>
        <v/>
      </c>
      <c r="Q179" s="22">
        <f>IF(OR(K179="",K179&lt;=0,P179&lt;=0),0,INT(P179*60/K179))</f>
        <v/>
      </c>
      <c r="R179" s="22">
        <f>IF(Q179="","",MAX(0,Q179-IF(L179="",0,L179)))</f>
        <v/>
      </c>
      <c r="S179" s="34">
        <f>IF(Q179=0,"",IF(L179="",0,L179/Q179))</f>
        <v/>
      </c>
      <c r="T179" s="22">
        <f>IF(OR(A179="",C179&lt;&gt;"Active"),"",IF(SUMPRODUCT(($C$7:$C$506="Active")*($D$7:$D$506=D179)*($F$7:$F$506=F179)*($M$7:$M$506&lt;N179)*($N$7:$N$506&gt;M179)*($A$7:$A$506&lt;&gt;A179))&gt;0,"Overlap",""))</f>
        <v/>
      </c>
      <c r="U179" s="22">
        <f>IF(COUNTA(A179:O179)=0,"",IF(A179="","Missing ID",IF(COUNTIF($A$7:$A$506,A179)&gt;1,"Duplicate ID",IF(G179="","Provider not found",IF(N179&lt;=M179,"End must be after start",IF(AND(J179="Available",L179&gt;Q179),"Booked exceeds capacity","OK"))))))</f>
        <v/>
      </c>
      <c r="V179" s="22">
        <f>IF(U179="","",IF(U179&lt;&gt;"OK",U179,IF(T179="Overlap","Overlap","OK")))</f>
        <v/>
      </c>
      <c r="W179" s="20" t="n"/>
      <c r="X179" s="22">
        <f>IF(OR(D179="",C179&lt;&gt;"Active"),0,IF(AND(D179&gt;=Dashboard!$A$5,D179&lt;=Dashboard!$C$5,OR(Dashboard!$E$5="All Clinics",H179=Dashboard!$E$5),OR(Dashboard!$G$5="All Providers",F179=Dashboard!$G$5),OR(Dashboard!$I$5="All Visit Modes",I179=Dashboard!$I$5)),1,0))</f>
        <v/>
      </c>
    </row>
    <row r="180">
      <c r="A180" s="20" t="n"/>
      <c r="B180" s="21" t="n"/>
      <c r="C180" s="20" t="n"/>
      <c r="D180" s="21" t="n"/>
      <c r="E180" s="22">
        <f>IF(D180="","",CHOOSE(WEEKDAY(D180,1),"Sunday","Monday","Tuesday","Wednesday","Thursday","Friday","Saturday"))</f>
        <v/>
      </c>
      <c r="F180" s="20" t="n"/>
      <c r="G180" s="22">
        <f>IFERROR(INDEX('Provider Directory'!$A$7:$A$106,MATCH(F180,'Provider Directory'!$C$7:$C$106,0)),"")</f>
        <v/>
      </c>
      <c r="H180" s="20" t="n"/>
      <c r="I180" s="20" t="n"/>
      <c r="J180" s="20" t="n"/>
      <c r="K180" s="20" t="n"/>
      <c r="L180" s="20" t="n"/>
      <c r="M180" s="23" t="n"/>
      <c r="N180" s="23" t="n"/>
      <c r="O180" s="20" t="n"/>
      <c r="P180" s="24">
        <f>IF(OR(C180&lt;&gt;"Active",J180&lt;&gt;"Available",N180&lt;=M180),0,MAX(0,((N180-M180)*1440-IF(O180="",0,O180))/60))</f>
        <v/>
      </c>
      <c r="Q180" s="22">
        <f>IF(OR(K180="",K180&lt;=0,P180&lt;=0),0,INT(P180*60/K180))</f>
        <v/>
      </c>
      <c r="R180" s="22">
        <f>IF(Q180="","",MAX(0,Q180-IF(L180="",0,L180)))</f>
        <v/>
      </c>
      <c r="S180" s="34">
        <f>IF(Q180=0,"",IF(L180="",0,L180/Q180))</f>
        <v/>
      </c>
      <c r="T180" s="22">
        <f>IF(OR(A180="",C180&lt;&gt;"Active"),"",IF(SUMPRODUCT(($C$7:$C$506="Active")*($D$7:$D$506=D180)*($F$7:$F$506=F180)*($M$7:$M$506&lt;N180)*($N$7:$N$506&gt;M180)*($A$7:$A$506&lt;&gt;A180))&gt;0,"Overlap",""))</f>
        <v/>
      </c>
      <c r="U180" s="22">
        <f>IF(COUNTA(A180:O180)=0,"",IF(A180="","Missing ID",IF(COUNTIF($A$7:$A$506,A180)&gt;1,"Duplicate ID",IF(G180="","Provider not found",IF(N180&lt;=M180,"End must be after start",IF(AND(J180="Available",L180&gt;Q180),"Booked exceeds capacity","OK"))))))</f>
        <v/>
      </c>
      <c r="V180" s="22">
        <f>IF(U180="","",IF(U180&lt;&gt;"OK",U180,IF(T180="Overlap","Overlap","OK")))</f>
        <v/>
      </c>
      <c r="W180" s="20" t="n"/>
      <c r="X180" s="22">
        <f>IF(OR(D180="",C180&lt;&gt;"Active"),0,IF(AND(D180&gt;=Dashboard!$A$5,D180&lt;=Dashboard!$C$5,OR(Dashboard!$E$5="All Clinics",H180=Dashboard!$E$5),OR(Dashboard!$G$5="All Providers",F180=Dashboard!$G$5),OR(Dashboard!$I$5="All Visit Modes",I180=Dashboard!$I$5)),1,0))</f>
        <v/>
      </c>
    </row>
    <row r="181">
      <c r="A181" s="20" t="n"/>
      <c r="B181" s="21" t="n"/>
      <c r="C181" s="20" t="n"/>
      <c r="D181" s="21" t="n"/>
      <c r="E181" s="22">
        <f>IF(D181="","",CHOOSE(WEEKDAY(D181,1),"Sunday","Monday","Tuesday","Wednesday","Thursday","Friday","Saturday"))</f>
        <v/>
      </c>
      <c r="F181" s="20" t="n"/>
      <c r="G181" s="22">
        <f>IFERROR(INDEX('Provider Directory'!$A$7:$A$106,MATCH(F181,'Provider Directory'!$C$7:$C$106,0)),"")</f>
        <v/>
      </c>
      <c r="H181" s="20" t="n"/>
      <c r="I181" s="20" t="n"/>
      <c r="J181" s="20" t="n"/>
      <c r="K181" s="20" t="n"/>
      <c r="L181" s="20" t="n"/>
      <c r="M181" s="23" t="n"/>
      <c r="N181" s="23" t="n"/>
      <c r="O181" s="20" t="n"/>
      <c r="P181" s="24">
        <f>IF(OR(C181&lt;&gt;"Active",J181&lt;&gt;"Available",N181&lt;=M181),0,MAX(0,((N181-M181)*1440-IF(O181="",0,O181))/60))</f>
        <v/>
      </c>
      <c r="Q181" s="22">
        <f>IF(OR(K181="",K181&lt;=0,P181&lt;=0),0,INT(P181*60/K181))</f>
        <v/>
      </c>
      <c r="R181" s="22">
        <f>IF(Q181="","",MAX(0,Q181-IF(L181="",0,L181)))</f>
        <v/>
      </c>
      <c r="S181" s="34">
        <f>IF(Q181=0,"",IF(L181="",0,L181/Q181))</f>
        <v/>
      </c>
      <c r="T181" s="22">
        <f>IF(OR(A181="",C181&lt;&gt;"Active"),"",IF(SUMPRODUCT(($C$7:$C$506="Active")*($D$7:$D$506=D181)*($F$7:$F$506=F181)*($M$7:$M$506&lt;N181)*($N$7:$N$506&gt;M181)*($A$7:$A$506&lt;&gt;A181))&gt;0,"Overlap",""))</f>
        <v/>
      </c>
      <c r="U181" s="22">
        <f>IF(COUNTA(A181:O181)=0,"",IF(A181="","Missing ID",IF(COUNTIF($A$7:$A$506,A181)&gt;1,"Duplicate ID",IF(G181="","Provider not found",IF(N181&lt;=M181,"End must be after start",IF(AND(J181="Available",L181&gt;Q181),"Booked exceeds capacity","OK"))))))</f>
        <v/>
      </c>
      <c r="V181" s="22">
        <f>IF(U181="","",IF(U181&lt;&gt;"OK",U181,IF(T181="Overlap","Overlap","OK")))</f>
        <v/>
      </c>
      <c r="W181" s="20" t="n"/>
      <c r="X181" s="22">
        <f>IF(OR(D181="",C181&lt;&gt;"Active"),0,IF(AND(D181&gt;=Dashboard!$A$5,D181&lt;=Dashboard!$C$5,OR(Dashboard!$E$5="All Clinics",H181=Dashboard!$E$5),OR(Dashboard!$G$5="All Providers",F181=Dashboard!$G$5),OR(Dashboard!$I$5="All Visit Modes",I181=Dashboard!$I$5)),1,0))</f>
        <v/>
      </c>
    </row>
    <row r="182">
      <c r="A182" s="20" t="n"/>
      <c r="B182" s="21" t="n"/>
      <c r="C182" s="20" t="n"/>
      <c r="D182" s="21" t="n"/>
      <c r="E182" s="22">
        <f>IF(D182="","",CHOOSE(WEEKDAY(D182,1),"Sunday","Monday","Tuesday","Wednesday","Thursday","Friday","Saturday"))</f>
        <v/>
      </c>
      <c r="F182" s="20" t="n"/>
      <c r="G182" s="22">
        <f>IFERROR(INDEX('Provider Directory'!$A$7:$A$106,MATCH(F182,'Provider Directory'!$C$7:$C$106,0)),"")</f>
        <v/>
      </c>
      <c r="H182" s="20" t="n"/>
      <c r="I182" s="20" t="n"/>
      <c r="J182" s="20" t="n"/>
      <c r="K182" s="20" t="n"/>
      <c r="L182" s="20" t="n"/>
      <c r="M182" s="23" t="n"/>
      <c r="N182" s="23" t="n"/>
      <c r="O182" s="20" t="n"/>
      <c r="P182" s="24">
        <f>IF(OR(C182&lt;&gt;"Active",J182&lt;&gt;"Available",N182&lt;=M182),0,MAX(0,((N182-M182)*1440-IF(O182="",0,O182))/60))</f>
        <v/>
      </c>
      <c r="Q182" s="22">
        <f>IF(OR(K182="",K182&lt;=0,P182&lt;=0),0,INT(P182*60/K182))</f>
        <v/>
      </c>
      <c r="R182" s="22">
        <f>IF(Q182="","",MAX(0,Q182-IF(L182="",0,L182)))</f>
        <v/>
      </c>
      <c r="S182" s="34">
        <f>IF(Q182=0,"",IF(L182="",0,L182/Q182))</f>
        <v/>
      </c>
      <c r="T182" s="22">
        <f>IF(OR(A182="",C182&lt;&gt;"Active"),"",IF(SUMPRODUCT(($C$7:$C$506="Active")*($D$7:$D$506=D182)*($F$7:$F$506=F182)*($M$7:$M$506&lt;N182)*($N$7:$N$506&gt;M182)*($A$7:$A$506&lt;&gt;A182))&gt;0,"Overlap",""))</f>
        <v/>
      </c>
      <c r="U182" s="22">
        <f>IF(COUNTA(A182:O182)=0,"",IF(A182="","Missing ID",IF(COUNTIF($A$7:$A$506,A182)&gt;1,"Duplicate ID",IF(G182="","Provider not found",IF(N182&lt;=M182,"End must be after start",IF(AND(J182="Available",L182&gt;Q182),"Booked exceeds capacity","OK"))))))</f>
        <v/>
      </c>
      <c r="V182" s="22">
        <f>IF(U182="","",IF(U182&lt;&gt;"OK",U182,IF(T182="Overlap","Overlap","OK")))</f>
        <v/>
      </c>
      <c r="W182" s="20" t="n"/>
      <c r="X182" s="22">
        <f>IF(OR(D182="",C182&lt;&gt;"Active"),0,IF(AND(D182&gt;=Dashboard!$A$5,D182&lt;=Dashboard!$C$5,OR(Dashboard!$E$5="All Clinics",H182=Dashboard!$E$5),OR(Dashboard!$G$5="All Providers",F182=Dashboard!$G$5),OR(Dashboard!$I$5="All Visit Modes",I182=Dashboard!$I$5)),1,0))</f>
        <v/>
      </c>
    </row>
    <row r="183">
      <c r="A183" s="20" t="n"/>
      <c r="B183" s="21" t="n"/>
      <c r="C183" s="20" t="n"/>
      <c r="D183" s="21" t="n"/>
      <c r="E183" s="22">
        <f>IF(D183="","",CHOOSE(WEEKDAY(D183,1),"Sunday","Monday","Tuesday","Wednesday","Thursday","Friday","Saturday"))</f>
        <v/>
      </c>
      <c r="F183" s="20" t="n"/>
      <c r="G183" s="22">
        <f>IFERROR(INDEX('Provider Directory'!$A$7:$A$106,MATCH(F183,'Provider Directory'!$C$7:$C$106,0)),"")</f>
        <v/>
      </c>
      <c r="H183" s="20" t="n"/>
      <c r="I183" s="20" t="n"/>
      <c r="J183" s="20" t="n"/>
      <c r="K183" s="20" t="n"/>
      <c r="L183" s="20" t="n"/>
      <c r="M183" s="23" t="n"/>
      <c r="N183" s="23" t="n"/>
      <c r="O183" s="20" t="n"/>
      <c r="P183" s="24">
        <f>IF(OR(C183&lt;&gt;"Active",J183&lt;&gt;"Available",N183&lt;=M183),0,MAX(0,((N183-M183)*1440-IF(O183="",0,O183))/60))</f>
        <v/>
      </c>
      <c r="Q183" s="22">
        <f>IF(OR(K183="",K183&lt;=0,P183&lt;=0),0,INT(P183*60/K183))</f>
        <v/>
      </c>
      <c r="R183" s="22">
        <f>IF(Q183="","",MAX(0,Q183-IF(L183="",0,L183)))</f>
        <v/>
      </c>
      <c r="S183" s="34">
        <f>IF(Q183=0,"",IF(L183="",0,L183/Q183))</f>
        <v/>
      </c>
      <c r="T183" s="22">
        <f>IF(OR(A183="",C183&lt;&gt;"Active"),"",IF(SUMPRODUCT(($C$7:$C$506="Active")*($D$7:$D$506=D183)*($F$7:$F$506=F183)*($M$7:$M$506&lt;N183)*($N$7:$N$506&gt;M183)*($A$7:$A$506&lt;&gt;A183))&gt;0,"Overlap",""))</f>
        <v/>
      </c>
      <c r="U183" s="22">
        <f>IF(COUNTA(A183:O183)=0,"",IF(A183="","Missing ID",IF(COUNTIF($A$7:$A$506,A183)&gt;1,"Duplicate ID",IF(G183="","Provider not found",IF(N183&lt;=M183,"End must be after start",IF(AND(J183="Available",L183&gt;Q183),"Booked exceeds capacity","OK"))))))</f>
        <v/>
      </c>
      <c r="V183" s="22">
        <f>IF(U183="","",IF(U183&lt;&gt;"OK",U183,IF(T183="Overlap","Overlap","OK")))</f>
        <v/>
      </c>
      <c r="W183" s="20" t="n"/>
      <c r="X183" s="22">
        <f>IF(OR(D183="",C183&lt;&gt;"Active"),0,IF(AND(D183&gt;=Dashboard!$A$5,D183&lt;=Dashboard!$C$5,OR(Dashboard!$E$5="All Clinics",H183=Dashboard!$E$5),OR(Dashboard!$G$5="All Providers",F183=Dashboard!$G$5),OR(Dashboard!$I$5="All Visit Modes",I183=Dashboard!$I$5)),1,0))</f>
        <v/>
      </c>
    </row>
    <row r="184">
      <c r="A184" s="20" t="n"/>
      <c r="B184" s="21" t="n"/>
      <c r="C184" s="20" t="n"/>
      <c r="D184" s="21" t="n"/>
      <c r="E184" s="22">
        <f>IF(D184="","",CHOOSE(WEEKDAY(D184,1),"Sunday","Monday","Tuesday","Wednesday","Thursday","Friday","Saturday"))</f>
        <v/>
      </c>
      <c r="F184" s="20" t="n"/>
      <c r="G184" s="22">
        <f>IFERROR(INDEX('Provider Directory'!$A$7:$A$106,MATCH(F184,'Provider Directory'!$C$7:$C$106,0)),"")</f>
        <v/>
      </c>
      <c r="H184" s="20" t="n"/>
      <c r="I184" s="20" t="n"/>
      <c r="J184" s="20" t="n"/>
      <c r="K184" s="20" t="n"/>
      <c r="L184" s="20" t="n"/>
      <c r="M184" s="23" t="n"/>
      <c r="N184" s="23" t="n"/>
      <c r="O184" s="20" t="n"/>
      <c r="P184" s="24">
        <f>IF(OR(C184&lt;&gt;"Active",J184&lt;&gt;"Available",N184&lt;=M184),0,MAX(0,((N184-M184)*1440-IF(O184="",0,O184))/60))</f>
        <v/>
      </c>
      <c r="Q184" s="22">
        <f>IF(OR(K184="",K184&lt;=0,P184&lt;=0),0,INT(P184*60/K184))</f>
        <v/>
      </c>
      <c r="R184" s="22">
        <f>IF(Q184="","",MAX(0,Q184-IF(L184="",0,L184)))</f>
        <v/>
      </c>
      <c r="S184" s="34">
        <f>IF(Q184=0,"",IF(L184="",0,L184/Q184))</f>
        <v/>
      </c>
      <c r="T184" s="22">
        <f>IF(OR(A184="",C184&lt;&gt;"Active"),"",IF(SUMPRODUCT(($C$7:$C$506="Active")*($D$7:$D$506=D184)*($F$7:$F$506=F184)*($M$7:$M$506&lt;N184)*($N$7:$N$506&gt;M184)*($A$7:$A$506&lt;&gt;A184))&gt;0,"Overlap",""))</f>
        <v/>
      </c>
      <c r="U184" s="22">
        <f>IF(COUNTA(A184:O184)=0,"",IF(A184="","Missing ID",IF(COUNTIF($A$7:$A$506,A184)&gt;1,"Duplicate ID",IF(G184="","Provider not found",IF(N184&lt;=M184,"End must be after start",IF(AND(J184="Available",L184&gt;Q184),"Booked exceeds capacity","OK"))))))</f>
        <v/>
      </c>
      <c r="V184" s="22">
        <f>IF(U184="","",IF(U184&lt;&gt;"OK",U184,IF(T184="Overlap","Overlap","OK")))</f>
        <v/>
      </c>
      <c r="W184" s="20" t="n"/>
      <c r="X184" s="22">
        <f>IF(OR(D184="",C184&lt;&gt;"Active"),0,IF(AND(D184&gt;=Dashboard!$A$5,D184&lt;=Dashboard!$C$5,OR(Dashboard!$E$5="All Clinics",H184=Dashboard!$E$5),OR(Dashboard!$G$5="All Providers",F184=Dashboard!$G$5),OR(Dashboard!$I$5="All Visit Modes",I184=Dashboard!$I$5)),1,0))</f>
        <v/>
      </c>
    </row>
    <row r="185">
      <c r="A185" s="20" t="n"/>
      <c r="B185" s="21" t="n"/>
      <c r="C185" s="20" t="n"/>
      <c r="D185" s="21" t="n"/>
      <c r="E185" s="22">
        <f>IF(D185="","",CHOOSE(WEEKDAY(D185,1),"Sunday","Monday","Tuesday","Wednesday","Thursday","Friday","Saturday"))</f>
        <v/>
      </c>
      <c r="F185" s="20" t="n"/>
      <c r="G185" s="22">
        <f>IFERROR(INDEX('Provider Directory'!$A$7:$A$106,MATCH(F185,'Provider Directory'!$C$7:$C$106,0)),"")</f>
        <v/>
      </c>
      <c r="H185" s="20" t="n"/>
      <c r="I185" s="20" t="n"/>
      <c r="J185" s="20" t="n"/>
      <c r="K185" s="20" t="n"/>
      <c r="L185" s="20" t="n"/>
      <c r="M185" s="23" t="n"/>
      <c r="N185" s="23" t="n"/>
      <c r="O185" s="20" t="n"/>
      <c r="P185" s="24">
        <f>IF(OR(C185&lt;&gt;"Active",J185&lt;&gt;"Available",N185&lt;=M185),0,MAX(0,((N185-M185)*1440-IF(O185="",0,O185))/60))</f>
        <v/>
      </c>
      <c r="Q185" s="22">
        <f>IF(OR(K185="",K185&lt;=0,P185&lt;=0),0,INT(P185*60/K185))</f>
        <v/>
      </c>
      <c r="R185" s="22">
        <f>IF(Q185="","",MAX(0,Q185-IF(L185="",0,L185)))</f>
        <v/>
      </c>
      <c r="S185" s="34">
        <f>IF(Q185=0,"",IF(L185="",0,L185/Q185))</f>
        <v/>
      </c>
      <c r="T185" s="22">
        <f>IF(OR(A185="",C185&lt;&gt;"Active"),"",IF(SUMPRODUCT(($C$7:$C$506="Active")*($D$7:$D$506=D185)*($F$7:$F$506=F185)*($M$7:$M$506&lt;N185)*($N$7:$N$506&gt;M185)*($A$7:$A$506&lt;&gt;A185))&gt;0,"Overlap",""))</f>
        <v/>
      </c>
      <c r="U185" s="22">
        <f>IF(COUNTA(A185:O185)=0,"",IF(A185="","Missing ID",IF(COUNTIF($A$7:$A$506,A185)&gt;1,"Duplicate ID",IF(G185="","Provider not found",IF(N185&lt;=M185,"End must be after start",IF(AND(J185="Available",L185&gt;Q185),"Booked exceeds capacity","OK"))))))</f>
        <v/>
      </c>
      <c r="V185" s="22">
        <f>IF(U185="","",IF(U185&lt;&gt;"OK",U185,IF(T185="Overlap","Overlap","OK")))</f>
        <v/>
      </c>
      <c r="W185" s="20" t="n"/>
      <c r="X185" s="22">
        <f>IF(OR(D185="",C185&lt;&gt;"Active"),0,IF(AND(D185&gt;=Dashboard!$A$5,D185&lt;=Dashboard!$C$5,OR(Dashboard!$E$5="All Clinics",H185=Dashboard!$E$5),OR(Dashboard!$G$5="All Providers",F185=Dashboard!$G$5),OR(Dashboard!$I$5="All Visit Modes",I185=Dashboard!$I$5)),1,0))</f>
        <v/>
      </c>
    </row>
    <row r="186">
      <c r="A186" s="20" t="n"/>
      <c r="B186" s="21" t="n"/>
      <c r="C186" s="20" t="n"/>
      <c r="D186" s="21" t="n"/>
      <c r="E186" s="22">
        <f>IF(D186="","",CHOOSE(WEEKDAY(D186,1),"Sunday","Monday","Tuesday","Wednesday","Thursday","Friday","Saturday"))</f>
        <v/>
      </c>
      <c r="F186" s="20" t="n"/>
      <c r="G186" s="22">
        <f>IFERROR(INDEX('Provider Directory'!$A$7:$A$106,MATCH(F186,'Provider Directory'!$C$7:$C$106,0)),"")</f>
        <v/>
      </c>
      <c r="H186" s="20" t="n"/>
      <c r="I186" s="20" t="n"/>
      <c r="J186" s="20" t="n"/>
      <c r="K186" s="20" t="n"/>
      <c r="L186" s="20" t="n"/>
      <c r="M186" s="23" t="n"/>
      <c r="N186" s="23" t="n"/>
      <c r="O186" s="20" t="n"/>
      <c r="P186" s="24">
        <f>IF(OR(C186&lt;&gt;"Active",J186&lt;&gt;"Available",N186&lt;=M186),0,MAX(0,((N186-M186)*1440-IF(O186="",0,O186))/60))</f>
        <v/>
      </c>
      <c r="Q186" s="22">
        <f>IF(OR(K186="",K186&lt;=0,P186&lt;=0),0,INT(P186*60/K186))</f>
        <v/>
      </c>
      <c r="R186" s="22">
        <f>IF(Q186="","",MAX(0,Q186-IF(L186="",0,L186)))</f>
        <v/>
      </c>
      <c r="S186" s="34">
        <f>IF(Q186=0,"",IF(L186="",0,L186/Q186))</f>
        <v/>
      </c>
      <c r="T186" s="22">
        <f>IF(OR(A186="",C186&lt;&gt;"Active"),"",IF(SUMPRODUCT(($C$7:$C$506="Active")*($D$7:$D$506=D186)*($F$7:$F$506=F186)*($M$7:$M$506&lt;N186)*($N$7:$N$506&gt;M186)*($A$7:$A$506&lt;&gt;A186))&gt;0,"Overlap",""))</f>
        <v/>
      </c>
      <c r="U186" s="22">
        <f>IF(COUNTA(A186:O186)=0,"",IF(A186="","Missing ID",IF(COUNTIF($A$7:$A$506,A186)&gt;1,"Duplicate ID",IF(G186="","Provider not found",IF(N186&lt;=M186,"End must be after start",IF(AND(J186="Available",L186&gt;Q186),"Booked exceeds capacity","OK"))))))</f>
        <v/>
      </c>
      <c r="V186" s="22">
        <f>IF(U186="","",IF(U186&lt;&gt;"OK",U186,IF(T186="Overlap","Overlap","OK")))</f>
        <v/>
      </c>
      <c r="W186" s="20" t="n"/>
      <c r="X186" s="22">
        <f>IF(OR(D186="",C186&lt;&gt;"Active"),0,IF(AND(D186&gt;=Dashboard!$A$5,D186&lt;=Dashboard!$C$5,OR(Dashboard!$E$5="All Clinics",H186=Dashboard!$E$5),OR(Dashboard!$G$5="All Providers",F186=Dashboard!$G$5),OR(Dashboard!$I$5="All Visit Modes",I186=Dashboard!$I$5)),1,0))</f>
        <v/>
      </c>
    </row>
    <row r="187">
      <c r="A187" s="20" t="n"/>
      <c r="B187" s="21" t="n"/>
      <c r="C187" s="20" t="n"/>
      <c r="D187" s="21" t="n"/>
      <c r="E187" s="22">
        <f>IF(D187="","",CHOOSE(WEEKDAY(D187,1),"Sunday","Monday","Tuesday","Wednesday","Thursday","Friday","Saturday"))</f>
        <v/>
      </c>
      <c r="F187" s="20" t="n"/>
      <c r="G187" s="22">
        <f>IFERROR(INDEX('Provider Directory'!$A$7:$A$106,MATCH(F187,'Provider Directory'!$C$7:$C$106,0)),"")</f>
        <v/>
      </c>
      <c r="H187" s="20" t="n"/>
      <c r="I187" s="20" t="n"/>
      <c r="J187" s="20" t="n"/>
      <c r="K187" s="20" t="n"/>
      <c r="L187" s="20" t="n"/>
      <c r="M187" s="23" t="n"/>
      <c r="N187" s="23" t="n"/>
      <c r="O187" s="20" t="n"/>
      <c r="P187" s="24">
        <f>IF(OR(C187&lt;&gt;"Active",J187&lt;&gt;"Available",N187&lt;=M187),0,MAX(0,((N187-M187)*1440-IF(O187="",0,O187))/60))</f>
        <v/>
      </c>
      <c r="Q187" s="22">
        <f>IF(OR(K187="",K187&lt;=0,P187&lt;=0),0,INT(P187*60/K187))</f>
        <v/>
      </c>
      <c r="R187" s="22">
        <f>IF(Q187="","",MAX(0,Q187-IF(L187="",0,L187)))</f>
        <v/>
      </c>
      <c r="S187" s="34">
        <f>IF(Q187=0,"",IF(L187="",0,L187/Q187))</f>
        <v/>
      </c>
      <c r="T187" s="22">
        <f>IF(OR(A187="",C187&lt;&gt;"Active"),"",IF(SUMPRODUCT(($C$7:$C$506="Active")*($D$7:$D$506=D187)*($F$7:$F$506=F187)*($M$7:$M$506&lt;N187)*($N$7:$N$506&gt;M187)*($A$7:$A$506&lt;&gt;A187))&gt;0,"Overlap",""))</f>
        <v/>
      </c>
      <c r="U187" s="22">
        <f>IF(COUNTA(A187:O187)=0,"",IF(A187="","Missing ID",IF(COUNTIF($A$7:$A$506,A187)&gt;1,"Duplicate ID",IF(G187="","Provider not found",IF(N187&lt;=M187,"End must be after start",IF(AND(J187="Available",L187&gt;Q187),"Booked exceeds capacity","OK"))))))</f>
        <v/>
      </c>
      <c r="V187" s="22">
        <f>IF(U187="","",IF(U187&lt;&gt;"OK",U187,IF(T187="Overlap","Overlap","OK")))</f>
        <v/>
      </c>
      <c r="W187" s="20" t="n"/>
      <c r="X187" s="22">
        <f>IF(OR(D187="",C187&lt;&gt;"Active"),0,IF(AND(D187&gt;=Dashboard!$A$5,D187&lt;=Dashboard!$C$5,OR(Dashboard!$E$5="All Clinics",H187=Dashboard!$E$5),OR(Dashboard!$G$5="All Providers",F187=Dashboard!$G$5),OR(Dashboard!$I$5="All Visit Modes",I187=Dashboard!$I$5)),1,0))</f>
        <v/>
      </c>
    </row>
    <row r="188">
      <c r="A188" s="20" t="n"/>
      <c r="B188" s="21" t="n"/>
      <c r="C188" s="20" t="n"/>
      <c r="D188" s="21" t="n"/>
      <c r="E188" s="22">
        <f>IF(D188="","",CHOOSE(WEEKDAY(D188,1),"Sunday","Monday","Tuesday","Wednesday","Thursday","Friday","Saturday"))</f>
        <v/>
      </c>
      <c r="F188" s="20" t="n"/>
      <c r="G188" s="22">
        <f>IFERROR(INDEX('Provider Directory'!$A$7:$A$106,MATCH(F188,'Provider Directory'!$C$7:$C$106,0)),"")</f>
        <v/>
      </c>
      <c r="H188" s="20" t="n"/>
      <c r="I188" s="20" t="n"/>
      <c r="J188" s="20" t="n"/>
      <c r="K188" s="20" t="n"/>
      <c r="L188" s="20" t="n"/>
      <c r="M188" s="23" t="n"/>
      <c r="N188" s="23" t="n"/>
      <c r="O188" s="20" t="n"/>
      <c r="P188" s="24">
        <f>IF(OR(C188&lt;&gt;"Active",J188&lt;&gt;"Available",N188&lt;=M188),0,MAX(0,((N188-M188)*1440-IF(O188="",0,O188))/60))</f>
        <v/>
      </c>
      <c r="Q188" s="22">
        <f>IF(OR(K188="",K188&lt;=0,P188&lt;=0),0,INT(P188*60/K188))</f>
        <v/>
      </c>
      <c r="R188" s="22">
        <f>IF(Q188="","",MAX(0,Q188-IF(L188="",0,L188)))</f>
        <v/>
      </c>
      <c r="S188" s="34">
        <f>IF(Q188=0,"",IF(L188="",0,L188/Q188))</f>
        <v/>
      </c>
      <c r="T188" s="22">
        <f>IF(OR(A188="",C188&lt;&gt;"Active"),"",IF(SUMPRODUCT(($C$7:$C$506="Active")*($D$7:$D$506=D188)*($F$7:$F$506=F188)*($M$7:$M$506&lt;N188)*($N$7:$N$506&gt;M188)*($A$7:$A$506&lt;&gt;A188))&gt;0,"Overlap",""))</f>
        <v/>
      </c>
      <c r="U188" s="22">
        <f>IF(COUNTA(A188:O188)=0,"",IF(A188="","Missing ID",IF(COUNTIF($A$7:$A$506,A188)&gt;1,"Duplicate ID",IF(G188="","Provider not found",IF(N188&lt;=M188,"End must be after start",IF(AND(J188="Available",L188&gt;Q188),"Booked exceeds capacity","OK"))))))</f>
        <v/>
      </c>
      <c r="V188" s="22">
        <f>IF(U188="","",IF(U188&lt;&gt;"OK",U188,IF(T188="Overlap","Overlap","OK")))</f>
        <v/>
      </c>
      <c r="W188" s="20" t="n"/>
      <c r="X188" s="22">
        <f>IF(OR(D188="",C188&lt;&gt;"Active"),0,IF(AND(D188&gt;=Dashboard!$A$5,D188&lt;=Dashboard!$C$5,OR(Dashboard!$E$5="All Clinics",H188=Dashboard!$E$5),OR(Dashboard!$G$5="All Providers",F188=Dashboard!$G$5),OR(Dashboard!$I$5="All Visit Modes",I188=Dashboard!$I$5)),1,0))</f>
        <v/>
      </c>
    </row>
    <row r="189">
      <c r="A189" s="20" t="n"/>
      <c r="B189" s="21" t="n"/>
      <c r="C189" s="20" t="n"/>
      <c r="D189" s="21" t="n"/>
      <c r="E189" s="22">
        <f>IF(D189="","",CHOOSE(WEEKDAY(D189,1),"Sunday","Monday","Tuesday","Wednesday","Thursday","Friday","Saturday"))</f>
        <v/>
      </c>
      <c r="F189" s="20" t="n"/>
      <c r="G189" s="22">
        <f>IFERROR(INDEX('Provider Directory'!$A$7:$A$106,MATCH(F189,'Provider Directory'!$C$7:$C$106,0)),"")</f>
        <v/>
      </c>
      <c r="H189" s="20" t="n"/>
      <c r="I189" s="20" t="n"/>
      <c r="J189" s="20" t="n"/>
      <c r="K189" s="20" t="n"/>
      <c r="L189" s="20" t="n"/>
      <c r="M189" s="23" t="n"/>
      <c r="N189" s="23" t="n"/>
      <c r="O189" s="20" t="n"/>
      <c r="P189" s="24">
        <f>IF(OR(C189&lt;&gt;"Active",J189&lt;&gt;"Available",N189&lt;=M189),0,MAX(0,((N189-M189)*1440-IF(O189="",0,O189))/60))</f>
        <v/>
      </c>
      <c r="Q189" s="22">
        <f>IF(OR(K189="",K189&lt;=0,P189&lt;=0),0,INT(P189*60/K189))</f>
        <v/>
      </c>
      <c r="R189" s="22">
        <f>IF(Q189="","",MAX(0,Q189-IF(L189="",0,L189)))</f>
        <v/>
      </c>
      <c r="S189" s="34">
        <f>IF(Q189=0,"",IF(L189="",0,L189/Q189))</f>
        <v/>
      </c>
      <c r="T189" s="22">
        <f>IF(OR(A189="",C189&lt;&gt;"Active"),"",IF(SUMPRODUCT(($C$7:$C$506="Active")*($D$7:$D$506=D189)*($F$7:$F$506=F189)*($M$7:$M$506&lt;N189)*($N$7:$N$506&gt;M189)*($A$7:$A$506&lt;&gt;A189))&gt;0,"Overlap",""))</f>
        <v/>
      </c>
      <c r="U189" s="22">
        <f>IF(COUNTA(A189:O189)=0,"",IF(A189="","Missing ID",IF(COUNTIF($A$7:$A$506,A189)&gt;1,"Duplicate ID",IF(G189="","Provider not found",IF(N189&lt;=M189,"End must be after start",IF(AND(J189="Available",L189&gt;Q189),"Booked exceeds capacity","OK"))))))</f>
        <v/>
      </c>
      <c r="V189" s="22">
        <f>IF(U189="","",IF(U189&lt;&gt;"OK",U189,IF(T189="Overlap","Overlap","OK")))</f>
        <v/>
      </c>
      <c r="W189" s="20" t="n"/>
      <c r="X189" s="22">
        <f>IF(OR(D189="",C189&lt;&gt;"Active"),0,IF(AND(D189&gt;=Dashboard!$A$5,D189&lt;=Dashboard!$C$5,OR(Dashboard!$E$5="All Clinics",H189=Dashboard!$E$5),OR(Dashboard!$G$5="All Providers",F189=Dashboard!$G$5),OR(Dashboard!$I$5="All Visit Modes",I189=Dashboard!$I$5)),1,0))</f>
        <v/>
      </c>
    </row>
    <row r="190">
      <c r="A190" s="20" t="n"/>
      <c r="B190" s="21" t="n"/>
      <c r="C190" s="20" t="n"/>
      <c r="D190" s="21" t="n"/>
      <c r="E190" s="22">
        <f>IF(D190="","",CHOOSE(WEEKDAY(D190,1),"Sunday","Monday","Tuesday","Wednesday","Thursday","Friday","Saturday"))</f>
        <v/>
      </c>
      <c r="F190" s="20" t="n"/>
      <c r="G190" s="22">
        <f>IFERROR(INDEX('Provider Directory'!$A$7:$A$106,MATCH(F190,'Provider Directory'!$C$7:$C$106,0)),"")</f>
        <v/>
      </c>
      <c r="H190" s="20" t="n"/>
      <c r="I190" s="20" t="n"/>
      <c r="J190" s="20" t="n"/>
      <c r="K190" s="20" t="n"/>
      <c r="L190" s="20" t="n"/>
      <c r="M190" s="23" t="n"/>
      <c r="N190" s="23" t="n"/>
      <c r="O190" s="20" t="n"/>
      <c r="P190" s="24">
        <f>IF(OR(C190&lt;&gt;"Active",J190&lt;&gt;"Available",N190&lt;=M190),0,MAX(0,((N190-M190)*1440-IF(O190="",0,O190))/60))</f>
        <v/>
      </c>
      <c r="Q190" s="22">
        <f>IF(OR(K190="",K190&lt;=0,P190&lt;=0),0,INT(P190*60/K190))</f>
        <v/>
      </c>
      <c r="R190" s="22">
        <f>IF(Q190="","",MAX(0,Q190-IF(L190="",0,L190)))</f>
        <v/>
      </c>
      <c r="S190" s="34">
        <f>IF(Q190=0,"",IF(L190="",0,L190/Q190))</f>
        <v/>
      </c>
      <c r="T190" s="22">
        <f>IF(OR(A190="",C190&lt;&gt;"Active"),"",IF(SUMPRODUCT(($C$7:$C$506="Active")*($D$7:$D$506=D190)*($F$7:$F$506=F190)*($M$7:$M$506&lt;N190)*($N$7:$N$506&gt;M190)*($A$7:$A$506&lt;&gt;A190))&gt;0,"Overlap",""))</f>
        <v/>
      </c>
      <c r="U190" s="22">
        <f>IF(COUNTA(A190:O190)=0,"",IF(A190="","Missing ID",IF(COUNTIF($A$7:$A$506,A190)&gt;1,"Duplicate ID",IF(G190="","Provider not found",IF(N190&lt;=M190,"End must be after start",IF(AND(J190="Available",L190&gt;Q190),"Booked exceeds capacity","OK"))))))</f>
        <v/>
      </c>
      <c r="V190" s="22">
        <f>IF(U190="","",IF(U190&lt;&gt;"OK",U190,IF(T190="Overlap","Overlap","OK")))</f>
        <v/>
      </c>
      <c r="W190" s="20" t="n"/>
      <c r="X190" s="22">
        <f>IF(OR(D190="",C190&lt;&gt;"Active"),0,IF(AND(D190&gt;=Dashboard!$A$5,D190&lt;=Dashboard!$C$5,OR(Dashboard!$E$5="All Clinics",H190=Dashboard!$E$5),OR(Dashboard!$G$5="All Providers",F190=Dashboard!$G$5),OR(Dashboard!$I$5="All Visit Modes",I190=Dashboard!$I$5)),1,0))</f>
        <v/>
      </c>
    </row>
    <row r="191">
      <c r="A191" s="20" t="n"/>
      <c r="B191" s="21" t="n"/>
      <c r="C191" s="20" t="n"/>
      <c r="D191" s="21" t="n"/>
      <c r="E191" s="22">
        <f>IF(D191="","",CHOOSE(WEEKDAY(D191,1),"Sunday","Monday","Tuesday","Wednesday","Thursday","Friday","Saturday"))</f>
        <v/>
      </c>
      <c r="F191" s="20" t="n"/>
      <c r="G191" s="22">
        <f>IFERROR(INDEX('Provider Directory'!$A$7:$A$106,MATCH(F191,'Provider Directory'!$C$7:$C$106,0)),"")</f>
        <v/>
      </c>
      <c r="H191" s="20" t="n"/>
      <c r="I191" s="20" t="n"/>
      <c r="J191" s="20" t="n"/>
      <c r="K191" s="20" t="n"/>
      <c r="L191" s="20" t="n"/>
      <c r="M191" s="23" t="n"/>
      <c r="N191" s="23" t="n"/>
      <c r="O191" s="20" t="n"/>
      <c r="P191" s="24">
        <f>IF(OR(C191&lt;&gt;"Active",J191&lt;&gt;"Available",N191&lt;=M191),0,MAX(0,((N191-M191)*1440-IF(O191="",0,O191))/60))</f>
        <v/>
      </c>
      <c r="Q191" s="22">
        <f>IF(OR(K191="",K191&lt;=0,P191&lt;=0),0,INT(P191*60/K191))</f>
        <v/>
      </c>
      <c r="R191" s="22">
        <f>IF(Q191="","",MAX(0,Q191-IF(L191="",0,L191)))</f>
        <v/>
      </c>
      <c r="S191" s="34">
        <f>IF(Q191=0,"",IF(L191="",0,L191/Q191))</f>
        <v/>
      </c>
      <c r="T191" s="22">
        <f>IF(OR(A191="",C191&lt;&gt;"Active"),"",IF(SUMPRODUCT(($C$7:$C$506="Active")*($D$7:$D$506=D191)*($F$7:$F$506=F191)*($M$7:$M$506&lt;N191)*($N$7:$N$506&gt;M191)*($A$7:$A$506&lt;&gt;A191))&gt;0,"Overlap",""))</f>
        <v/>
      </c>
      <c r="U191" s="22">
        <f>IF(COUNTA(A191:O191)=0,"",IF(A191="","Missing ID",IF(COUNTIF($A$7:$A$506,A191)&gt;1,"Duplicate ID",IF(G191="","Provider not found",IF(N191&lt;=M191,"End must be after start",IF(AND(J191="Available",L191&gt;Q191),"Booked exceeds capacity","OK"))))))</f>
        <v/>
      </c>
      <c r="V191" s="22">
        <f>IF(U191="","",IF(U191&lt;&gt;"OK",U191,IF(T191="Overlap","Overlap","OK")))</f>
        <v/>
      </c>
      <c r="W191" s="20" t="n"/>
      <c r="X191" s="22">
        <f>IF(OR(D191="",C191&lt;&gt;"Active"),0,IF(AND(D191&gt;=Dashboard!$A$5,D191&lt;=Dashboard!$C$5,OR(Dashboard!$E$5="All Clinics",H191=Dashboard!$E$5),OR(Dashboard!$G$5="All Providers",F191=Dashboard!$G$5),OR(Dashboard!$I$5="All Visit Modes",I191=Dashboard!$I$5)),1,0))</f>
        <v/>
      </c>
    </row>
    <row r="192">
      <c r="A192" s="20" t="n"/>
      <c r="B192" s="21" t="n"/>
      <c r="C192" s="20" t="n"/>
      <c r="D192" s="21" t="n"/>
      <c r="E192" s="22">
        <f>IF(D192="","",CHOOSE(WEEKDAY(D192,1),"Sunday","Monday","Tuesday","Wednesday","Thursday","Friday","Saturday"))</f>
        <v/>
      </c>
      <c r="F192" s="20" t="n"/>
      <c r="G192" s="22">
        <f>IFERROR(INDEX('Provider Directory'!$A$7:$A$106,MATCH(F192,'Provider Directory'!$C$7:$C$106,0)),"")</f>
        <v/>
      </c>
      <c r="H192" s="20" t="n"/>
      <c r="I192" s="20" t="n"/>
      <c r="J192" s="20" t="n"/>
      <c r="K192" s="20" t="n"/>
      <c r="L192" s="20" t="n"/>
      <c r="M192" s="23" t="n"/>
      <c r="N192" s="23" t="n"/>
      <c r="O192" s="20" t="n"/>
      <c r="P192" s="24">
        <f>IF(OR(C192&lt;&gt;"Active",J192&lt;&gt;"Available",N192&lt;=M192),0,MAX(0,((N192-M192)*1440-IF(O192="",0,O192))/60))</f>
        <v/>
      </c>
      <c r="Q192" s="22">
        <f>IF(OR(K192="",K192&lt;=0,P192&lt;=0),0,INT(P192*60/K192))</f>
        <v/>
      </c>
      <c r="R192" s="22">
        <f>IF(Q192="","",MAX(0,Q192-IF(L192="",0,L192)))</f>
        <v/>
      </c>
      <c r="S192" s="34">
        <f>IF(Q192=0,"",IF(L192="",0,L192/Q192))</f>
        <v/>
      </c>
      <c r="T192" s="22">
        <f>IF(OR(A192="",C192&lt;&gt;"Active"),"",IF(SUMPRODUCT(($C$7:$C$506="Active")*($D$7:$D$506=D192)*($F$7:$F$506=F192)*($M$7:$M$506&lt;N192)*($N$7:$N$506&gt;M192)*($A$7:$A$506&lt;&gt;A192))&gt;0,"Overlap",""))</f>
        <v/>
      </c>
      <c r="U192" s="22">
        <f>IF(COUNTA(A192:O192)=0,"",IF(A192="","Missing ID",IF(COUNTIF($A$7:$A$506,A192)&gt;1,"Duplicate ID",IF(G192="","Provider not found",IF(N192&lt;=M192,"End must be after start",IF(AND(J192="Available",L192&gt;Q192),"Booked exceeds capacity","OK"))))))</f>
        <v/>
      </c>
      <c r="V192" s="22">
        <f>IF(U192="","",IF(U192&lt;&gt;"OK",U192,IF(T192="Overlap","Overlap","OK")))</f>
        <v/>
      </c>
      <c r="W192" s="20" t="n"/>
      <c r="X192" s="22">
        <f>IF(OR(D192="",C192&lt;&gt;"Active"),0,IF(AND(D192&gt;=Dashboard!$A$5,D192&lt;=Dashboard!$C$5,OR(Dashboard!$E$5="All Clinics",H192=Dashboard!$E$5),OR(Dashboard!$G$5="All Providers",F192=Dashboard!$G$5),OR(Dashboard!$I$5="All Visit Modes",I192=Dashboard!$I$5)),1,0))</f>
        <v/>
      </c>
    </row>
    <row r="193">
      <c r="A193" s="20" t="n"/>
      <c r="B193" s="21" t="n"/>
      <c r="C193" s="20" t="n"/>
      <c r="D193" s="21" t="n"/>
      <c r="E193" s="22">
        <f>IF(D193="","",CHOOSE(WEEKDAY(D193,1),"Sunday","Monday","Tuesday","Wednesday","Thursday","Friday","Saturday"))</f>
        <v/>
      </c>
      <c r="F193" s="20" t="n"/>
      <c r="G193" s="22">
        <f>IFERROR(INDEX('Provider Directory'!$A$7:$A$106,MATCH(F193,'Provider Directory'!$C$7:$C$106,0)),"")</f>
        <v/>
      </c>
      <c r="H193" s="20" t="n"/>
      <c r="I193" s="20" t="n"/>
      <c r="J193" s="20" t="n"/>
      <c r="K193" s="20" t="n"/>
      <c r="L193" s="20" t="n"/>
      <c r="M193" s="23" t="n"/>
      <c r="N193" s="23" t="n"/>
      <c r="O193" s="20" t="n"/>
      <c r="P193" s="24">
        <f>IF(OR(C193&lt;&gt;"Active",J193&lt;&gt;"Available",N193&lt;=M193),0,MAX(0,((N193-M193)*1440-IF(O193="",0,O193))/60))</f>
        <v/>
      </c>
      <c r="Q193" s="22">
        <f>IF(OR(K193="",K193&lt;=0,P193&lt;=0),0,INT(P193*60/K193))</f>
        <v/>
      </c>
      <c r="R193" s="22">
        <f>IF(Q193="","",MAX(0,Q193-IF(L193="",0,L193)))</f>
        <v/>
      </c>
      <c r="S193" s="34">
        <f>IF(Q193=0,"",IF(L193="",0,L193/Q193))</f>
        <v/>
      </c>
      <c r="T193" s="22">
        <f>IF(OR(A193="",C193&lt;&gt;"Active"),"",IF(SUMPRODUCT(($C$7:$C$506="Active")*($D$7:$D$506=D193)*($F$7:$F$506=F193)*($M$7:$M$506&lt;N193)*($N$7:$N$506&gt;M193)*($A$7:$A$506&lt;&gt;A193))&gt;0,"Overlap",""))</f>
        <v/>
      </c>
      <c r="U193" s="22">
        <f>IF(COUNTA(A193:O193)=0,"",IF(A193="","Missing ID",IF(COUNTIF($A$7:$A$506,A193)&gt;1,"Duplicate ID",IF(G193="","Provider not found",IF(N193&lt;=M193,"End must be after start",IF(AND(J193="Available",L193&gt;Q193),"Booked exceeds capacity","OK"))))))</f>
        <v/>
      </c>
      <c r="V193" s="22">
        <f>IF(U193="","",IF(U193&lt;&gt;"OK",U193,IF(T193="Overlap","Overlap","OK")))</f>
        <v/>
      </c>
      <c r="W193" s="20" t="n"/>
      <c r="X193" s="22">
        <f>IF(OR(D193="",C193&lt;&gt;"Active"),0,IF(AND(D193&gt;=Dashboard!$A$5,D193&lt;=Dashboard!$C$5,OR(Dashboard!$E$5="All Clinics",H193=Dashboard!$E$5),OR(Dashboard!$G$5="All Providers",F193=Dashboard!$G$5),OR(Dashboard!$I$5="All Visit Modes",I193=Dashboard!$I$5)),1,0))</f>
        <v/>
      </c>
    </row>
    <row r="194">
      <c r="A194" s="20" t="n"/>
      <c r="B194" s="21" t="n"/>
      <c r="C194" s="20" t="n"/>
      <c r="D194" s="21" t="n"/>
      <c r="E194" s="22">
        <f>IF(D194="","",CHOOSE(WEEKDAY(D194,1),"Sunday","Monday","Tuesday","Wednesday","Thursday","Friday","Saturday"))</f>
        <v/>
      </c>
      <c r="F194" s="20" t="n"/>
      <c r="G194" s="22">
        <f>IFERROR(INDEX('Provider Directory'!$A$7:$A$106,MATCH(F194,'Provider Directory'!$C$7:$C$106,0)),"")</f>
        <v/>
      </c>
      <c r="H194" s="20" t="n"/>
      <c r="I194" s="20" t="n"/>
      <c r="J194" s="20" t="n"/>
      <c r="K194" s="20" t="n"/>
      <c r="L194" s="20" t="n"/>
      <c r="M194" s="23" t="n"/>
      <c r="N194" s="23" t="n"/>
      <c r="O194" s="20" t="n"/>
      <c r="P194" s="24">
        <f>IF(OR(C194&lt;&gt;"Active",J194&lt;&gt;"Available",N194&lt;=M194),0,MAX(0,((N194-M194)*1440-IF(O194="",0,O194))/60))</f>
        <v/>
      </c>
      <c r="Q194" s="22">
        <f>IF(OR(K194="",K194&lt;=0,P194&lt;=0),0,INT(P194*60/K194))</f>
        <v/>
      </c>
      <c r="R194" s="22">
        <f>IF(Q194="","",MAX(0,Q194-IF(L194="",0,L194)))</f>
        <v/>
      </c>
      <c r="S194" s="34">
        <f>IF(Q194=0,"",IF(L194="",0,L194/Q194))</f>
        <v/>
      </c>
      <c r="T194" s="22">
        <f>IF(OR(A194="",C194&lt;&gt;"Active"),"",IF(SUMPRODUCT(($C$7:$C$506="Active")*($D$7:$D$506=D194)*($F$7:$F$506=F194)*($M$7:$M$506&lt;N194)*($N$7:$N$506&gt;M194)*($A$7:$A$506&lt;&gt;A194))&gt;0,"Overlap",""))</f>
        <v/>
      </c>
      <c r="U194" s="22">
        <f>IF(COUNTA(A194:O194)=0,"",IF(A194="","Missing ID",IF(COUNTIF($A$7:$A$506,A194)&gt;1,"Duplicate ID",IF(G194="","Provider not found",IF(N194&lt;=M194,"End must be after start",IF(AND(J194="Available",L194&gt;Q194),"Booked exceeds capacity","OK"))))))</f>
        <v/>
      </c>
      <c r="V194" s="22">
        <f>IF(U194="","",IF(U194&lt;&gt;"OK",U194,IF(T194="Overlap","Overlap","OK")))</f>
        <v/>
      </c>
      <c r="W194" s="20" t="n"/>
      <c r="X194" s="22">
        <f>IF(OR(D194="",C194&lt;&gt;"Active"),0,IF(AND(D194&gt;=Dashboard!$A$5,D194&lt;=Dashboard!$C$5,OR(Dashboard!$E$5="All Clinics",H194=Dashboard!$E$5),OR(Dashboard!$G$5="All Providers",F194=Dashboard!$G$5),OR(Dashboard!$I$5="All Visit Modes",I194=Dashboard!$I$5)),1,0))</f>
        <v/>
      </c>
    </row>
    <row r="195">
      <c r="A195" s="20" t="n"/>
      <c r="B195" s="21" t="n"/>
      <c r="C195" s="20" t="n"/>
      <c r="D195" s="21" t="n"/>
      <c r="E195" s="22">
        <f>IF(D195="","",CHOOSE(WEEKDAY(D195,1),"Sunday","Monday","Tuesday","Wednesday","Thursday","Friday","Saturday"))</f>
        <v/>
      </c>
      <c r="F195" s="20" t="n"/>
      <c r="G195" s="22">
        <f>IFERROR(INDEX('Provider Directory'!$A$7:$A$106,MATCH(F195,'Provider Directory'!$C$7:$C$106,0)),"")</f>
        <v/>
      </c>
      <c r="H195" s="20" t="n"/>
      <c r="I195" s="20" t="n"/>
      <c r="J195" s="20" t="n"/>
      <c r="K195" s="20" t="n"/>
      <c r="L195" s="20" t="n"/>
      <c r="M195" s="23" t="n"/>
      <c r="N195" s="23" t="n"/>
      <c r="O195" s="20" t="n"/>
      <c r="P195" s="24">
        <f>IF(OR(C195&lt;&gt;"Active",J195&lt;&gt;"Available",N195&lt;=M195),0,MAX(0,((N195-M195)*1440-IF(O195="",0,O195))/60))</f>
        <v/>
      </c>
      <c r="Q195" s="22">
        <f>IF(OR(K195="",K195&lt;=0,P195&lt;=0),0,INT(P195*60/K195))</f>
        <v/>
      </c>
      <c r="R195" s="22">
        <f>IF(Q195="","",MAX(0,Q195-IF(L195="",0,L195)))</f>
        <v/>
      </c>
      <c r="S195" s="34">
        <f>IF(Q195=0,"",IF(L195="",0,L195/Q195))</f>
        <v/>
      </c>
      <c r="T195" s="22">
        <f>IF(OR(A195="",C195&lt;&gt;"Active"),"",IF(SUMPRODUCT(($C$7:$C$506="Active")*($D$7:$D$506=D195)*($F$7:$F$506=F195)*($M$7:$M$506&lt;N195)*($N$7:$N$506&gt;M195)*($A$7:$A$506&lt;&gt;A195))&gt;0,"Overlap",""))</f>
        <v/>
      </c>
      <c r="U195" s="22">
        <f>IF(COUNTA(A195:O195)=0,"",IF(A195="","Missing ID",IF(COUNTIF($A$7:$A$506,A195)&gt;1,"Duplicate ID",IF(G195="","Provider not found",IF(N195&lt;=M195,"End must be after start",IF(AND(J195="Available",L195&gt;Q195),"Booked exceeds capacity","OK"))))))</f>
        <v/>
      </c>
      <c r="V195" s="22">
        <f>IF(U195="","",IF(U195&lt;&gt;"OK",U195,IF(T195="Overlap","Overlap","OK")))</f>
        <v/>
      </c>
      <c r="W195" s="20" t="n"/>
      <c r="X195" s="22">
        <f>IF(OR(D195="",C195&lt;&gt;"Active"),0,IF(AND(D195&gt;=Dashboard!$A$5,D195&lt;=Dashboard!$C$5,OR(Dashboard!$E$5="All Clinics",H195=Dashboard!$E$5),OR(Dashboard!$G$5="All Providers",F195=Dashboard!$G$5),OR(Dashboard!$I$5="All Visit Modes",I195=Dashboard!$I$5)),1,0))</f>
        <v/>
      </c>
    </row>
    <row r="196">
      <c r="A196" s="20" t="n"/>
      <c r="B196" s="21" t="n"/>
      <c r="C196" s="20" t="n"/>
      <c r="D196" s="21" t="n"/>
      <c r="E196" s="22">
        <f>IF(D196="","",CHOOSE(WEEKDAY(D196,1),"Sunday","Monday","Tuesday","Wednesday","Thursday","Friday","Saturday"))</f>
        <v/>
      </c>
      <c r="F196" s="20" t="n"/>
      <c r="G196" s="22">
        <f>IFERROR(INDEX('Provider Directory'!$A$7:$A$106,MATCH(F196,'Provider Directory'!$C$7:$C$106,0)),"")</f>
        <v/>
      </c>
      <c r="H196" s="20" t="n"/>
      <c r="I196" s="20" t="n"/>
      <c r="J196" s="20" t="n"/>
      <c r="K196" s="20" t="n"/>
      <c r="L196" s="20" t="n"/>
      <c r="M196" s="23" t="n"/>
      <c r="N196" s="23" t="n"/>
      <c r="O196" s="20" t="n"/>
      <c r="P196" s="24">
        <f>IF(OR(C196&lt;&gt;"Active",J196&lt;&gt;"Available",N196&lt;=M196),0,MAX(0,((N196-M196)*1440-IF(O196="",0,O196))/60))</f>
        <v/>
      </c>
      <c r="Q196" s="22">
        <f>IF(OR(K196="",K196&lt;=0,P196&lt;=0),0,INT(P196*60/K196))</f>
        <v/>
      </c>
      <c r="R196" s="22">
        <f>IF(Q196="","",MAX(0,Q196-IF(L196="",0,L196)))</f>
        <v/>
      </c>
      <c r="S196" s="34">
        <f>IF(Q196=0,"",IF(L196="",0,L196/Q196))</f>
        <v/>
      </c>
      <c r="T196" s="22">
        <f>IF(OR(A196="",C196&lt;&gt;"Active"),"",IF(SUMPRODUCT(($C$7:$C$506="Active")*($D$7:$D$506=D196)*($F$7:$F$506=F196)*($M$7:$M$506&lt;N196)*($N$7:$N$506&gt;M196)*($A$7:$A$506&lt;&gt;A196))&gt;0,"Overlap",""))</f>
        <v/>
      </c>
      <c r="U196" s="22">
        <f>IF(COUNTA(A196:O196)=0,"",IF(A196="","Missing ID",IF(COUNTIF($A$7:$A$506,A196)&gt;1,"Duplicate ID",IF(G196="","Provider not found",IF(N196&lt;=M196,"End must be after start",IF(AND(J196="Available",L196&gt;Q196),"Booked exceeds capacity","OK"))))))</f>
        <v/>
      </c>
      <c r="V196" s="22">
        <f>IF(U196="","",IF(U196&lt;&gt;"OK",U196,IF(T196="Overlap","Overlap","OK")))</f>
        <v/>
      </c>
      <c r="W196" s="20" t="n"/>
      <c r="X196" s="22">
        <f>IF(OR(D196="",C196&lt;&gt;"Active"),0,IF(AND(D196&gt;=Dashboard!$A$5,D196&lt;=Dashboard!$C$5,OR(Dashboard!$E$5="All Clinics",H196=Dashboard!$E$5),OR(Dashboard!$G$5="All Providers",F196=Dashboard!$G$5),OR(Dashboard!$I$5="All Visit Modes",I196=Dashboard!$I$5)),1,0))</f>
        <v/>
      </c>
    </row>
    <row r="197">
      <c r="A197" s="20" t="n"/>
      <c r="B197" s="21" t="n"/>
      <c r="C197" s="20" t="n"/>
      <c r="D197" s="21" t="n"/>
      <c r="E197" s="22">
        <f>IF(D197="","",CHOOSE(WEEKDAY(D197,1),"Sunday","Monday","Tuesday","Wednesday","Thursday","Friday","Saturday"))</f>
        <v/>
      </c>
      <c r="F197" s="20" t="n"/>
      <c r="G197" s="22">
        <f>IFERROR(INDEX('Provider Directory'!$A$7:$A$106,MATCH(F197,'Provider Directory'!$C$7:$C$106,0)),"")</f>
        <v/>
      </c>
      <c r="H197" s="20" t="n"/>
      <c r="I197" s="20" t="n"/>
      <c r="J197" s="20" t="n"/>
      <c r="K197" s="20" t="n"/>
      <c r="L197" s="20" t="n"/>
      <c r="M197" s="23" t="n"/>
      <c r="N197" s="23" t="n"/>
      <c r="O197" s="20" t="n"/>
      <c r="P197" s="24">
        <f>IF(OR(C197&lt;&gt;"Active",J197&lt;&gt;"Available",N197&lt;=M197),0,MAX(0,((N197-M197)*1440-IF(O197="",0,O197))/60))</f>
        <v/>
      </c>
      <c r="Q197" s="22">
        <f>IF(OR(K197="",K197&lt;=0,P197&lt;=0),0,INT(P197*60/K197))</f>
        <v/>
      </c>
      <c r="R197" s="22">
        <f>IF(Q197="","",MAX(0,Q197-IF(L197="",0,L197)))</f>
        <v/>
      </c>
      <c r="S197" s="34">
        <f>IF(Q197=0,"",IF(L197="",0,L197/Q197))</f>
        <v/>
      </c>
      <c r="T197" s="22">
        <f>IF(OR(A197="",C197&lt;&gt;"Active"),"",IF(SUMPRODUCT(($C$7:$C$506="Active")*($D$7:$D$506=D197)*($F$7:$F$506=F197)*($M$7:$M$506&lt;N197)*($N$7:$N$506&gt;M197)*($A$7:$A$506&lt;&gt;A197))&gt;0,"Overlap",""))</f>
        <v/>
      </c>
      <c r="U197" s="22">
        <f>IF(COUNTA(A197:O197)=0,"",IF(A197="","Missing ID",IF(COUNTIF($A$7:$A$506,A197)&gt;1,"Duplicate ID",IF(G197="","Provider not found",IF(N197&lt;=M197,"End must be after start",IF(AND(J197="Available",L197&gt;Q197),"Booked exceeds capacity","OK"))))))</f>
        <v/>
      </c>
      <c r="V197" s="22">
        <f>IF(U197="","",IF(U197&lt;&gt;"OK",U197,IF(T197="Overlap","Overlap","OK")))</f>
        <v/>
      </c>
      <c r="W197" s="20" t="n"/>
      <c r="X197" s="22">
        <f>IF(OR(D197="",C197&lt;&gt;"Active"),0,IF(AND(D197&gt;=Dashboard!$A$5,D197&lt;=Dashboard!$C$5,OR(Dashboard!$E$5="All Clinics",H197=Dashboard!$E$5),OR(Dashboard!$G$5="All Providers",F197=Dashboard!$G$5),OR(Dashboard!$I$5="All Visit Modes",I197=Dashboard!$I$5)),1,0))</f>
        <v/>
      </c>
    </row>
    <row r="198">
      <c r="A198" s="20" t="n"/>
      <c r="B198" s="21" t="n"/>
      <c r="C198" s="20" t="n"/>
      <c r="D198" s="21" t="n"/>
      <c r="E198" s="22">
        <f>IF(D198="","",CHOOSE(WEEKDAY(D198,1),"Sunday","Monday","Tuesday","Wednesday","Thursday","Friday","Saturday"))</f>
        <v/>
      </c>
      <c r="F198" s="20" t="n"/>
      <c r="G198" s="22">
        <f>IFERROR(INDEX('Provider Directory'!$A$7:$A$106,MATCH(F198,'Provider Directory'!$C$7:$C$106,0)),"")</f>
        <v/>
      </c>
      <c r="H198" s="20" t="n"/>
      <c r="I198" s="20" t="n"/>
      <c r="J198" s="20" t="n"/>
      <c r="K198" s="20" t="n"/>
      <c r="L198" s="20" t="n"/>
      <c r="M198" s="23" t="n"/>
      <c r="N198" s="23" t="n"/>
      <c r="O198" s="20" t="n"/>
      <c r="P198" s="24">
        <f>IF(OR(C198&lt;&gt;"Active",J198&lt;&gt;"Available",N198&lt;=M198),0,MAX(0,((N198-M198)*1440-IF(O198="",0,O198))/60))</f>
        <v/>
      </c>
      <c r="Q198" s="22">
        <f>IF(OR(K198="",K198&lt;=0,P198&lt;=0),0,INT(P198*60/K198))</f>
        <v/>
      </c>
      <c r="R198" s="22">
        <f>IF(Q198="","",MAX(0,Q198-IF(L198="",0,L198)))</f>
        <v/>
      </c>
      <c r="S198" s="34">
        <f>IF(Q198=0,"",IF(L198="",0,L198/Q198))</f>
        <v/>
      </c>
      <c r="T198" s="22">
        <f>IF(OR(A198="",C198&lt;&gt;"Active"),"",IF(SUMPRODUCT(($C$7:$C$506="Active")*($D$7:$D$506=D198)*($F$7:$F$506=F198)*($M$7:$M$506&lt;N198)*($N$7:$N$506&gt;M198)*($A$7:$A$506&lt;&gt;A198))&gt;0,"Overlap",""))</f>
        <v/>
      </c>
      <c r="U198" s="22">
        <f>IF(COUNTA(A198:O198)=0,"",IF(A198="","Missing ID",IF(COUNTIF($A$7:$A$506,A198)&gt;1,"Duplicate ID",IF(G198="","Provider not found",IF(N198&lt;=M198,"End must be after start",IF(AND(J198="Available",L198&gt;Q198),"Booked exceeds capacity","OK"))))))</f>
        <v/>
      </c>
      <c r="V198" s="22">
        <f>IF(U198="","",IF(U198&lt;&gt;"OK",U198,IF(T198="Overlap","Overlap","OK")))</f>
        <v/>
      </c>
      <c r="W198" s="20" t="n"/>
      <c r="X198" s="22">
        <f>IF(OR(D198="",C198&lt;&gt;"Active"),0,IF(AND(D198&gt;=Dashboard!$A$5,D198&lt;=Dashboard!$C$5,OR(Dashboard!$E$5="All Clinics",H198=Dashboard!$E$5),OR(Dashboard!$G$5="All Providers",F198=Dashboard!$G$5),OR(Dashboard!$I$5="All Visit Modes",I198=Dashboard!$I$5)),1,0))</f>
        <v/>
      </c>
    </row>
    <row r="199">
      <c r="A199" s="20" t="n"/>
      <c r="B199" s="21" t="n"/>
      <c r="C199" s="20" t="n"/>
      <c r="D199" s="21" t="n"/>
      <c r="E199" s="22">
        <f>IF(D199="","",CHOOSE(WEEKDAY(D199,1),"Sunday","Monday","Tuesday","Wednesday","Thursday","Friday","Saturday"))</f>
        <v/>
      </c>
      <c r="F199" s="20" t="n"/>
      <c r="G199" s="22">
        <f>IFERROR(INDEX('Provider Directory'!$A$7:$A$106,MATCH(F199,'Provider Directory'!$C$7:$C$106,0)),"")</f>
        <v/>
      </c>
      <c r="H199" s="20" t="n"/>
      <c r="I199" s="20" t="n"/>
      <c r="J199" s="20" t="n"/>
      <c r="K199" s="20" t="n"/>
      <c r="L199" s="20" t="n"/>
      <c r="M199" s="23" t="n"/>
      <c r="N199" s="23" t="n"/>
      <c r="O199" s="20" t="n"/>
      <c r="P199" s="24">
        <f>IF(OR(C199&lt;&gt;"Active",J199&lt;&gt;"Available",N199&lt;=M199),0,MAX(0,((N199-M199)*1440-IF(O199="",0,O199))/60))</f>
        <v/>
      </c>
      <c r="Q199" s="22">
        <f>IF(OR(K199="",K199&lt;=0,P199&lt;=0),0,INT(P199*60/K199))</f>
        <v/>
      </c>
      <c r="R199" s="22">
        <f>IF(Q199="","",MAX(0,Q199-IF(L199="",0,L199)))</f>
        <v/>
      </c>
      <c r="S199" s="34">
        <f>IF(Q199=0,"",IF(L199="",0,L199/Q199))</f>
        <v/>
      </c>
      <c r="T199" s="22">
        <f>IF(OR(A199="",C199&lt;&gt;"Active"),"",IF(SUMPRODUCT(($C$7:$C$506="Active")*($D$7:$D$506=D199)*($F$7:$F$506=F199)*($M$7:$M$506&lt;N199)*($N$7:$N$506&gt;M199)*($A$7:$A$506&lt;&gt;A199))&gt;0,"Overlap",""))</f>
        <v/>
      </c>
      <c r="U199" s="22">
        <f>IF(COUNTA(A199:O199)=0,"",IF(A199="","Missing ID",IF(COUNTIF($A$7:$A$506,A199)&gt;1,"Duplicate ID",IF(G199="","Provider not found",IF(N199&lt;=M199,"End must be after start",IF(AND(J199="Available",L199&gt;Q199),"Booked exceeds capacity","OK"))))))</f>
        <v/>
      </c>
      <c r="V199" s="22">
        <f>IF(U199="","",IF(U199&lt;&gt;"OK",U199,IF(T199="Overlap","Overlap","OK")))</f>
        <v/>
      </c>
      <c r="W199" s="20" t="n"/>
      <c r="X199" s="22">
        <f>IF(OR(D199="",C199&lt;&gt;"Active"),0,IF(AND(D199&gt;=Dashboard!$A$5,D199&lt;=Dashboard!$C$5,OR(Dashboard!$E$5="All Clinics",H199=Dashboard!$E$5),OR(Dashboard!$G$5="All Providers",F199=Dashboard!$G$5),OR(Dashboard!$I$5="All Visit Modes",I199=Dashboard!$I$5)),1,0))</f>
        <v/>
      </c>
    </row>
    <row r="200">
      <c r="A200" s="20" t="n"/>
      <c r="B200" s="21" t="n"/>
      <c r="C200" s="20" t="n"/>
      <c r="D200" s="21" t="n"/>
      <c r="E200" s="22">
        <f>IF(D200="","",CHOOSE(WEEKDAY(D200,1),"Sunday","Monday","Tuesday","Wednesday","Thursday","Friday","Saturday"))</f>
        <v/>
      </c>
      <c r="F200" s="20" t="n"/>
      <c r="G200" s="22">
        <f>IFERROR(INDEX('Provider Directory'!$A$7:$A$106,MATCH(F200,'Provider Directory'!$C$7:$C$106,0)),"")</f>
        <v/>
      </c>
      <c r="H200" s="20" t="n"/>
      <c r="I200" s="20" t="n"/>
      <c r="J200" s="20" t="n"/>
      <c r="K200" s="20" t="n"/>
      <c r="L200" s="20" t="n"/>
      <c r="M200" s="23" t="n"/>
      <c r="N200" s="23" t="n"/>
      <c r="O200" s="20" t="n"/>
      <c r="P200" s="24">
        <f>IF(OR(C200&lt;&gt;"Active",J200&lt;&gt;"Available",N200&lt;=M200),0,MAX(0,((N200-M200)*1440-IF(O200="",0,O200))/60))</f>
        <v/>
      </c>
      <c r="Q200" s="22">
        <f>IF(OR(K200="",K200&lt;=0,P200&lt;=0),0,INT(P200*60/K200))</f>
        <v/>
      </c>
      <c r="R200" s="22">
        <f>IF(Q200="","",MAX(0,Q200-IF(L200="",0,L200)))</f>
        <v/>
      </c>
      <c r="S200" s="34">
        <f>IF(Q200=0,"",IF(L200="",0,L200/Q200))</f>
        <v/>
      </c>
      <c r="T200" s="22">
        <f>IF(OR(A200="",C200&lt;&gt;"Active"),"",IF(SUMPRODUCT(($C$7:$C$506="Active")*($D$7:$D$506=D200)*($F$7:$F$506=F200)*($M$7:$M$506&lt;N200)*($N$7:$N$506&gt;M200)*($A$7:$A$506&lt;&gt;A200))&gt;0,"Overlap",""))</f>
        <v/>
      </c>
      <c r="U200" s="22">
        <f>IF(COUNTA(A200:O200)=0,"",IF(A200="","Missing ID",IF(COUNTIF($A$7:$A$506,A200)&gt;1,"Duplicate ID",IF(G200="","Provider not found",IF(N200&lt;=M200,"End must be after start",IF(AND(J200="Available",L200&gt;Q200),"Booked exceeds capacity","OK"))))))</f>
        <v/>
      </c>
      <c r="V200" s="22">
        <f>IF(U200="","",IF(U200&lt;&gt;"OK",U200,IF(T200="Overlap","Overlap","OK")))</f>
        <v/>
      </c>
      <c r="W200" s="20" t="n"/>
      <c r="X200" s="22">
        <f>IF(OR(D200="",C200&lt;&gt;"Active"),0,IF(AND(D200&gt;=Dashboard!$A$5,D200&lt;=Dashboard!$C$5,OR(Dashboard!$E$5="All Clinics",H200=Dashboard!$E$5),OR(Dashboard!$G$5="All Providers",F200=Dashboard!$G$5),OR(Dashboard!$I$5="All Visit Modes",I200=Dashboard!$I$5)),1,0))</f>
        <v/>
      </c>
    </row>
    <row r="201">
      <c r="A201" s="20" t="n"/>
      <c r="B201" s="21" t="n"/>
      <c r="C201" s="20" t="n"/>
      <c r="D201" s="21" t="n"/>
      <c r="E201" s="22">
        <f>IF(D201="","",CHOOSE(WEEKDAY(D201,1),"Sunday","Monday","Tuesday","Wednesday","Thursday","Friday","Saturday"))</f>
        <v/>
      </c>
      <c r="F201" s="20" t="n"/>
      <c r="G201" s="22">
        <f>IFERROR(INDEX('Provider Directory'!$A$7:$A$106,MATCH(F201,'Provider Directory'!$C$7:$C$106,0)),"")</f>
        <v/>
      </c>
      <c r="H201" s="20" t="n"/>
      <c r="I201" s="20" t="n"/>
      <c r="J201" s="20" t="n"/>
      <c r="K201" s="20" t="n"/>
      <c r="L201" s="20" t="n"/>
      <c r="M201" s="23" t="n"/>
      <c r="N201" s="23" t="n"/>
      <c r="O201" s="20" t="n"/>
      <c r="P201" s="24">
        <f>IF(OR(C201&lt;&gt;"Active",J201&lt;&gt;"Available",N201&lt;=M201),0,MAX(0,((N201-M201)*1440-IF(O201="",0,O201))/60))</f>
        <v/>
      </c>
      <c r="Q201" s="22">
        <f>IF(OR(K201="",K201&lt;=0,P201&lt;=0),0,INT(P201*60/K201))</f>
        <v/>
      </c>
      <c r="R201" s="22">
        <f>IF(Q201="","",MAX(0,Q201-IF(L201="",0,L201)))</f>
        <v/>
      </c>
      <c r="S201" s="34">
        <f>IF(Q201=0,"",IF(L201="",0,L201/Q201))</f>
        <v/>
      </c>
      <c r="T201" s="22">
        <f>IF(OR(A201="",C201&lt;&gt;"Active"),"",IF(SUMPRODUCT(($C$7:$C$506="Active")*($D$7:$D$506=D201)*($F$7:$F$506=F201)*($M$7:$M$506&lt;N201)*($N$7:$N$506&gt;M201)*($A$7:$A$506&lt;&gt;A201))&gt;0,"Overlap",""))</f>
        <v/>
      </c>
      <c r="U201" s="22">
        <f>IF(COUNTA(A201:O201)=0,"",IF(A201="","Missing ID",IF(COUNTIF($A$7:$A$506,A201)&gt;1,"Duplicate ID",IF(G201="","Provider not found",IF(N201&lt;=M201,"End must be after start",IF(AND(J201="Available",L201&gt;Q201),"Booked exceeds capacity","OK"))))))</f>
        <v/>
      </c>
      <c r="V201" s="22">
        <f>IF(U201="","",IF(U201&lt;&gt;"OK",U201,IF(T201="Overlap","Overlap","OK")))</f>
        <v/>
      </c>
      <c r="W201" s="20" t="n"/>
      <c r="X201" s="22">
        <f>IF(OR(D201="",C201&lt;&gt;"Active"),0,IF(AND(D201&gt;=Dashboard!$A$5,D201&lt;=Dashboard!$C$5,OR(Dashboard!$E$5="All Clinics",H201=Dashboard!$E$5),OR(Dashboard!$G$5="All Providers",F201=Dashboard!$G$5),OR(Dashboard!$I$5="All Visit Modes",I201=Dashboard!$I$5)),1,0))</f>
        <v/>
      </c>
    </row>
    <row r="202">
      <c r="A202" s="20" t="n"/>
      <c r="B202" s="21" t="n"/>
      <c r="C202" s="20" t="n"/>
      <c r="D202" s="21" t="n"/>
      <c r="E202" s="22">
        <f>IF(D202="","",CHOOSE(WEEKDAY(D202,1),"Sunday","Monday","Tuesday","Wednesday","Thursday","Friday","Saturday"))</f>
        <v/>
      </c>
      <c r="F202" s="20" t="n"/>
      <c r="G202" s="22">
        <f>IFERROR(INDEX('Provider Directory'!$A$7:$A$106,MATCH(F202,'Provider Directory'!$C$7:$C$106,0)),"")</f>
        <v/>
      </c>
      <c r="H202" s="20" t="n"/>
      <c r="I202" s="20" t="n"/>
      <c r="J202" s="20" t="n"/>
      <c r="K202" s="20" t="n"/>
      <c r="L202" s="20" t="n"/>
      <c r="M202" s="23" t="n"/>
      <c r="N202" s="23" t="n"/>
      <c r="O202" s="20" t="n"/>
      <c r="P202" s="24">
        <f>IF(OR(C202&lt;&gt;"Active",J202&lt;&gt;"Available",N202&lt;=M202),0,MAX(0,((N202-M202)*1440-IF(O202="",0,O202))/60))</f>
        <v/>
      </c>
      <c r="Q202" s="22">
        <f>IF(OR(K202="",K202&lt;=0,P202&lt;=0),0,INT(P202*60/K202))</f>
        <v/>
      </c>
      <c r="R202" s="22">
        <f>IF(Q202="","",MAX(0,Q202-IF(L202="",0,L202)))</f>
        <v/>
      </c>
      <c r="S202" s="34">
        <f>IF(Q202=0,"",IF(L202="",0,L202/Q202))</f>
        <v/>
      </c>
      <c r="T202" s="22">
        <f>IF(OR(A202="",C202&lt;&gt;"Active"),"",IF(SUMPRODUCT(($C$7:$C$506="Active")*($D$7:$D$506=D202)*($F$7:$F$506=F202)*($M$7:$M$506&lt;N202)*($N$7:$N$506&gt;M202)*($A$7:$A$506&lt;&gt;A202))&gt;0,"Overlap",""))</f>
        <v/>
      </c>
      <c r="U202" s="22">
        <f>IF(COUNTA(A202:O202)=0,"",IF(A202="","Missing ID",IF(COUNTIF($A$7:$A$506,A202)&gt;1,"Duplicate ID",IF(G202="","Provider not found",IF(N202&lt;=M202,"End must be after start",IF(AND(J202="Available",L202&gt;Q202),"Booked exceeds capacity","OK"))))))</f>
        <v/>
      </c>
      <c r="V202" s="22">
        <f>IF(U202="","",IF(U202&lt;&gt;"OK",U202,IF(T202="Overlap","Overlap","OK")))</f>
        <v/>
      </c>
      <c r="W202" s="20" t="n"/>
      <c r="X202" s="22">
        <f>IF(OR(D202="",C202&lt;&gt;"Active"),0,IF(AND(D202&gt;=Dashboard!$A$5,D202&lt;=Dashboard!$C$5,OR(Dashboard!$E$5="All Clinics",H202=Dashboard!$E$5),OR(Dashboard!$G$5="All Providers",F202=Dashboard!$G$5),OR(Dashboard!$I$5="All Visit Modes",I202=Dashboard!$I$5)),1,0))</f>
        <v/>
      </c>
    </row>
    <row r="203">
      <c r="A203" s="20" t="n"/>
      <c r="B203" s="21" t="n"/>
      <c r="C203" s="20" t="n"/>
      <c r="D203" s="21" t="n"/>
      <c r="E203" s="22">
        <f>IF(D203="","",CHOOSE(WEEKDAY(D203,1),"Sunday","Monday","Tuesday","Wednesday","Thursday","Friday","Saturday"))</f>
        <v/>
      </c>
      <c r="F203" s="20" t="n"/>
      <c r="G203" s="22">
        <f>IFERROR(INDEX('Provider Directory'!$A$7:$A$106,MATCH(F203,'Provider Directory'!$C$7:$C$106,0)),"")</f>
        <v/>
      </c>
      <c r="H203" s="20" t="n"/>
      <c r="I203" s="20" t="n"/>
      <c r="J203" s="20" t="n"/>
      <c r="K203" s="20" t="n"/>
      <c r="L203" s="20" t="n"/>
      <c r="M203" s="23" t="n"/>
      <c r="N203" s="23" t="n"/>
      <c r="O203" s="20" t="n"/>
      <c r="P203" s="24">
        <f>IF(OR(C203&lt;&gt;"Active",J203&lt;&gt;"Available",N203&lt;=M203),0,MAX(0,((N203-M203)*1440-IF(O203="",0,O203))/60))</f>
        <v/>
      </c>
      <c r="Q203" s="22">
        <f>IF(OR(K203="",K203&lt;=0,P203&lt;=0),0,INT(P203*60/K203))</f>
        <v/>
      </c>
      <c r="R203" s="22">
        <f>IF(Q203="","",MAX(0,Q203-IF(L203="",0,L203)))</f>
        <v/>
      </c>
      <c r="S203" s="34">
        <f>IF(Q203=0,"",IF(L203="",0,L203/Q203))</f>
        <v/>
      </c>
      <c r="T203" s="22">
        <f>IF(OR(A203="",C203&lt;&gt;"Active"),"",IF(SUMPRODUCT(($C$7:$C$506="Active")*($D$7:$D$506=D203)*($F$7:$F$506=F203)*($M$7:$M$506&lt;N203)*($N$7:$N$506&gt;M203)*($A$7:$A$506&lt;&gt;A203))&gt;0,"Overlap",""))</f>
        <v/>
      </c>
      <c r="U203" s="22">
        <f>IF(COUNTA(A203:O203)=0,"",IF(A203="","Missing ID",IF(COUNTIF($A$7:$A$506,A203)&gt;1,"Duplicate ID",IF(G203="","Provider not found",IF(N203&lt;=M203,"End must be after start",IF(AND(J203="Available",L203&gt;Q203),"Booked exceeds capacity","OK"))))))</f>
        <v/>
      </c>
      <c r="V203" s="22">
        <f>IF(U203="","",IF(U203&lt;&gt;"OK",U203,IF(T203="Overlap","Overlap","OK")))</f>
        <v/>
      </c>
      <c r="W203" s="20" t="n"/>
      <c r="X203" s="22">
        <f>IF(OR(D203="",C203&lt;&gt;"Active"),0,IF(AND(D203&gt;=Dashboard!$A$5,D203&lt;=Dashboard!$C$5,OR(Dashboard!$E$5="All Clinics",H203=Dashboard!$E$5),OR(Dashboard!$G$5="All Providers",F203=Dashboard!$G$5),OR(Dashboard!$I$5="All Visit Modes",I203=Dashboard!$I$5)),1,0))</f>
        <v/>
      </c>
    </row>
    <row r="204">
      <c r="A204" s="20" t="n"/>
      <c r="B204" s="21" t="n"/>
      <c r="C204" s="20" t="n"/>
      <c r="D204" s="21" t="n"/>
      <c r="E204" s="22">
        <f>IF(D204="","",CHOOSE(WEEKDAY(D204,1),"Sunday","Monday","Tuesday","Wednesday","Thursday","Friday","Saturday"))</f>
        <v/>
      </c>
      <c r="F204" s="20" t="n"/>
      <c r="G204" s="22">
        <f>IFERROR(INDEX('Provider Directory'!$A$7:$A$106,MATCH(F204,'Provider Directory'!$C$7:$C$106,0)),"")</f>
        <v/>
      </c>
      <c r="H204" s="20" t="n"/>
      <c r="I204" s="20" t="n"/>
      <c r="J204" s="20" t="n"/>
      <c r="K204" s="20" t="n"/>
      <c r="L204" s="20" t="n"/>
      <c r="M204" s="23" t="n"/>
      <c r="N204" s="23" t="n"/>
      <c r="O204" s="20" t="n"/>
      <c r="P204" s="24">
        <f>IF(OR(C204&lt;&gt;"Active",J204&lt;&gt;"Available",N204&lt;=M204),0,MAX(0,((N204-M204)*1440-IF(O204="",0,O204))/60))</f>
        <v/>
      </c>
      <c r="Q204" s="22">
        <f>IF(OR(K204="",K204&lt;=0,P204&lt;=0),0,INT(P204*60/K204))</f>
        <v/>
      </c>
      <c r="R204" s="22">
        <f>IF(Q204="","",MAX(0,Q204-IF(L204="",0,L204)))</f>
        <v/>
      </c>
      <c r="S204" s="34">
        <f>IF(Q204=0,"",IF(L204="",0,L204/Q204))</f>
        <v/>
      </c>
      <c r="T204" s="22">
        <f>IF(OR(A204="",C204&lt;&gt;"Active"),"",IF(SUMPRODUCT(($C$7:$C$506="Active")*($D$7:$D$506=D204)*($F$7:$F$506=F204)*($M$7:$M$506&lt;N204)*($N$7:$N$506&gt;M204)*($A$7:$A$506&lt;&gt;A204))&gt;0,"Overlap",""))</f>
        <v/>
      </c>
      <c r="U204" s="22">
        <f>IF(COUNTA(A204:O204)=0,"",IF(A204="","Missing ID",IF(COUNTIF($A$7:$A$506,A204)&gt;1,"Duplicate ID",IF(G204="","Provider not found",IF(N204&lt;=M204,"End must be after start",IF(AND(J204="Available",L204&gt;Q204),"Booked exceeds capacity","OK"))))))</f>
        <v/>
      </c>
      <c r="V204" s="22">
        <f>IF(U204="","",IF(U204&lt;&gt;"OK",U204,IF(T204="Overlap","Overlap","OK")))</f>
        <v/>
      </c>
      <c r="W204" s="20" t="n"/>
      <c r="X204" s="22">
        <f>IF(OR(D204="",C204&lt;&gt;"Active"),0,IF(AND(D204&gt;=Dashboard!$A$5,D204&lt;=Dashboard!$C$5,OR(Dashboard!$E$5="All Clinics",H204=Dashboard!$E$5),OR(Dashboard!$G$5="All Providers",F204=Dashboard!$G$5),OR(Dashboard!$I$5="All Visit Modes",I204=Dashboard!$I$5)),1,0))</f>
        <v/>
      </c>
    </row>
    <row r="205">
      <c r="A205" s="20" t="n"/>
      <c r="B205" s="21" t="n"/>
      <c r="C205" s="20" t="n"/>
      <c r="D205" s="21" t="n"/>
      <c r="E205" s="22">
        <f>IF(D205="","",CHOOSE(WEEKDAY(D205,1),"Sunday","Monday","Tuesday","Wednesday","Thursday","Friday","Saturday"))</f>
        <v/>
      </c>
      <c r="F205" s="20" t="n"/>
      <c r="G205" s="22">
        <f>IFERROR(INDEX('Provider Directory'!$A$7:$A$106,MATCH(F205,'Provider Directory'!$C$7:$C$106,0)),"")</f>
        <v/>
      </c>
      <c r="H205" s="20" t="n"/>
      <c r="I205" s="20" t="n"/>
      <c r="J205" s="20" t="n"/>
      <c r="K205" s="20" t="n"/>
      <c r="L205" s="20" t="n"/>
      <c r="M205" s="23" t="n"/>
      <c r="N205" s="23" t="n"/>
      <c r="O205" s="20" t="n"/>
      <c r="P205" s="24">
        <f>IF(OR(C205&lt;&gt;"Active",J205&lt;&gt;"Available",N205&lt;=M205),0,MAX(0,((N205-M205)*1440-IF(O205="",0,O205))/60))</f>
        <v/>
      </c>
      <c r="Q205" s="22">
        <f>IF(OR(K205="",K205&lt;=0,P205&lt;=0),0,INT(P205*60/K205))</f>
        <v/>
      </c>
      <c r="R205" s="22">
        <f>IF(Q205="","",MAX(0,Q205-IF(L205="",0,L205)))</f>
        <v/>
      </c>
      <c r="S205" s="34">
        <f>IF(Q205=0,"",IF(L205="",0,L205/Q205))</f>
        <v/>
      </c>
      <c r="T205" s="22">
        <f>IF(OR(A205="",C205&lt;&gt;"Active"),"",IF(SUMPRODUCT(($C$7:$C$506="Active")*($D$7:$D$506=D205)*($F$7:$F$506=F205)*($M$7:$M$506&lt;N205)*($N$7:$N$506&gt;M205)*($A$7:$A$506&lt;&gt;A205))&gt;0,"Overlap",""))</f>
        <v/>
      </c>
      <c r="U205" s="22">
        <f>IF(COUNTA(A205:O205)=0,"",IF(A205="","Missing ID",IF(COUNTIF($A$7:$A$506,A205)&gt;1,"Duplicate ID",IF(G205="","Provider not found",IF(N205&lt;=M205,"End must be after start",IF(AND(J205="Available",L205&gt;Q205),"Booked exceeds capacity","OK"))))))</f>
        <v/>
      </c>
      <c r="V205" s="22">
        <f>IF(U205="","",IF(U205&lt;&gt;"OK",U205,IF(T205="Overlap","Overlap","OK")))</f>
        <v/>
      </c>
      <c r="W205" s="20" t="n"/>
      <c r="X205" s="22">
        <f>IF(OR(D205="",C205&lt;&gt;"Active"),0,IF(AND(D205&gt;=Dashboard!$A$5,D205&lt;=Dashboard!$C$5,OR(Dashboard!$E$5="All Clinics",H205=Dashboard!$E$5),OR(Dashboard!$G$5="All Providers",F205=Dashboard!$G$5),OR(Dashboard!$I$5="All Visit Modes",I205=Dashboard!$I$5)),1,0))</f>
        <v/>
      </c>
    </row>
    <row r="206">
      <c r="A206" s="20" t="n"/>
      <c r="B206" s="21" t="n"/>
      <c r="C206" s="20" t="n"/>
      <c r="D206" s="21" t="n"/>
      <c r="E206" s="22">
        <f>IF(D206="","",CHOOSE(WEEKDAY(D206,1),"Sunday","Monday","Tuesday","Wednesday","Thursday","Friday","Saturday"))</f>
        <v/>
      </c>
      <c r="F206" s="20" t="n"/>
      <c r="G206" s="22">
        <f>IFERROR(INDEX('Provider Directory'!$A$7:$A$106,MATCH(F206,'Provider Directory'!$C$7:$C$106,0)),"")</f>
        <v/>
      </c>
      <c r="H206" s="20" t="n"/>
      <c r="I206" s="20" t="n"/>
      <c r="J206" s="20" t="n"/>
      <c r="K206" s="20" t="n"/>
      <c r="L206" s="20" t="n"/>
      <c r="M206" s="23" t="n"/>
      <c r="N206" s="23" t="n"/>
      <c r="O206" s="20" t="n"/>
      <c r="P206" s="24">
        <f>IF(OR(C206&lt;&gt;"Active",J206&lt;&gt;"Available",N206&lt;=M206),0,MAX(0,((N206-M206)*1440-IF(O206="",0,O206))/60))</f>
        <v/>
      </c>
      <c r="Q206" s="22">
        <f>IF(OR(K206="",K206&lt;=0,P206&lt;=0),0,INT(P206*60/K206))</f>
        <v/>
      </c>
      <c r="R206" s="22">
        <f>IF(Q206="","",MAX(0,Q206-IF(L206="",0,L206)))</f>
        <v/>
      </c>
      <c r="S206" s="34">
        <f>IF(Q206=0,"",IF(L206="",0,L206/Q206))</f>
        <v/>
      </c>
      <c r="T206" s="22">
        <f>IF(OR(A206="",C206&lt;&gt;"Active"),"",IF(SUMPRODUCT(($C$7:$C$506="Active")*($D$7:$D$506=D206)*($F$7:$F$506=F206)*($M$7:$M$506&lt;N206)*($N$7:$N$506&gt;M206)*($A$7:$A$506&lt;&gt;A206))&gt;0,"Overlap",""))</f>
        <v/>
      </c>
      <c r="U206" s="22">
        <f>IF(COUNTA(A206:O206)=0,"",IF(A206="","Missing ID",IF(COUNTIF($A$7:$A$506,A206)&gt;1,"Duplicate ID",IF(G206="","Provider not found",IF(N206&lt;=M206,"End must be after start",IF(AND(J206="Available",L206&gt;Q206),"Booked exceeds capacity","OK"))))))</f>
        <v/>
      </c>
      <c r="V206" s="22">
        <f>IF(U206="","",IF(U206&lt;&gt;"OK",U206,IF(T206="Overlap","Overlap","OK")))</f>
        <v/>
      </c>
      <c r="W206" s="20" t="n"/>
      <c r="X206" s="22">
        <f>IF(OR(D206="",C206&lt;&gt;"Active"),0,IF(AND(D206&gt;=Dashboard!$A$5,D206&lt;=Dashboard!$C$5,OR(Dashboard!$E$5="All Clinics",H206=Dashboard!$E$5),OR(Dashboard!$G$5="All Providers",F206=Dashboard!$G$5),OR(Dashboard!$I$5="All Visit Modes",I206=Dashboard!$I$5)),1,0))</f>
        <v/>
      </c>
    </row>
    <row r="207">
      <c r="A207" s="20" t="n"/>
      <c r="B207" s="21" t="n"/>
      <c r="C207" s="20" t="n"/>
      <c r="D207" s="21" t="n"/>
      <c r="E207" s="22">
        <f>IF(D207="","",CHOOSE(WEEKDAY(D207,1),"Sunday","Monday","Tuesday","Wednesday","Thursday","Friday","Saturday"))</f>
        <v/>
      </c>
      <c r="F207" s="20" t="n"/>
      <c r="G207" s="22">
        <f>IFERROR(INDEX('Provider Directory'!$A$7:$A$106,MATCH(F207,'Provider Directory'!$C$7:$C$106,0)),"")</f>
        <v/>
      </c>
      <c r="H207" s="20" t="n"/>
      <c r="I207" s="20" t="n"/>
      <c r="J207" s="20" t="n"/>
      <c r="K207" s="20" t="n"/>
      <c r="L207" s="20" t="n"/>
      <c r="M207" s="23" t="n"/>
      <c r="N207" s="23" t="n"/>
      <c r="O207" s="20" t="n"/>
      <c r="P207" s="24">
        <f>IF(OR(C207&lt;&gt;"Active",J207&lt;&gt;"Available",N207&lt;=M207),0,MAX(0,((N207-M207)*1440-IF(O207="",0,O207))/60))</f>
        <v/>
      </c>
      <c r="Q207" s="22">
        <f>IF(OR(K207="",K207&lt;=0,P207&lt;=0),0,INT(P207*60/K207))</f>
        <v/>
      </c>
      <c r="R207" s="22">
        <f>IF(Q207="","",MAX(0,Q207-IF(L207="",0,L207)))</f>
        <v/>
      </c>
      <c r="S207" s="34">
        <f>IF(Q207=0,"",IF(L207="",0,L207/Q207))</f>
        <v/>
      </c>
      <c r="T207" s="22">
        <f>IF(OR(A207="",C207&lt;&gt;"Active"),"",IF(SUMPRODUCT(($C$7:$C$506="Active")*($D$7:$D$506=D207)*($F$7:$F$506=F207)*($M$7:$M$506&lt;N207)*($N$7:$N$506&gt;M207)*($A$7:$A$506&lt;&gt;A207))&gt;0,"Overlap",""))</f>
        <v/>
      </c>
      <c r="U207" s="22">
        <f>IF(COUNTA(A207:O207)=0,"",IF(A207="","Missing ID",IF(COUNTIF($A$7:$A$506,A207)&gt;1,"Duplicate ID",IF(G207="","Provider not found",IF(N207&lt;=M207,"End must be after start",IF(AND(J207="Available",L207&gt;Q207),"Booked exceeds capacity","OK"))))))</f>
        <v/>
      </c>
      <c r="V207" s="22">
        <f>IF(U207="","",IF(U207&lt;&gt;"OK",U207,IF(T207="Overlap","Overlap","OK")))</f>
        <v/>
      </c>
      <c r="W207" s="20" t="n"/>
      <c r="X207" s="22">
        <f>IF(OR(D207="",C207&lt;&gt;"Active"),0,IF(AND(D207&gt;=Dashboard!$A$5,D207&lt;=Dashboard!$C$5,OR(Dashboard!$E$5="All Clinics",H207=Dashboard!$E$5),OR(Dashboard!$G$5="All Providers",F207=Dashboard!$G$5),OR(Dashboard!$I$5="All Visit Modes",I207=Dashboard!$I$5)),1,0))</f>
        <v/>
      </c>
    </row>
    <row r="208">
      <c r="A208" s="20" t="n"/>
      <c r="B208" s="21" t="n"/>
      <c r="C208" s="20" t="n"/>
      <c r="D208" s="21" t="n"/>
      <c r="E208" s="22">
        <f>IF(D208="","",CHOOSE(WEEKDAY(D208,1),"Sunday","Monday","Tuesday","Wednesday","Thursday","Friday","Saturday"))</f>
        <v/>
      </c>
      <c r="F208" s="20" t="n"/>
      <c r="G208" s="22">
        <f>IFERROR(INDEX('Provider Directory'!$A$7:$A$106,MATCH(F208,'Provider Directory'!$C$7:$C$106,0)),"")</f>
        <v/>
      </c>
      <c r="H208" s="20" t="n"/>
      <c r="I208" s="20" t="n"/>
      <c r="J208" s="20" t="n"/>
      <c r="K208" s="20" t="n"/>
      <c r="L208" s="20" t="n"/>
      <c r="M208" s="23" t="n"/>
      <c r="N208" s="23" t="n"/>
      <c r="O208" s="20" t="n"/>
      <c r="P208" s="24">
        <f>IF(OR(C208&lt;&gt;"Active",J208&lt;&gt;"Available",N208&lt;=M208),0,MAX(0,((N208-M208)*1440-IF(O208="",0,O208))/60))</f>
        <v/>
      </c>
      <c r="Q208" s="22">
        <f>IF(OR(K208="",K208&lt;=0,P208&lt;=0),0,INT(P208*60/K208))</f>
        <v/>
      </c>
      <c r="R208" s="22">
        <f>IF(Q208="","",MAX(0,Q208-IF(L208="",0,L208)))</f>
        <v/>
      </c>
      <c r="S208" s="34">
        <f>IF(Q208=0,"",IF(L208="",0,L208/Q208))</f>
        <v/>
      </c>
      <c r="T208" s="22">
        <f>IF(OR(A208="",C208&lt;&gt;"Active"),"",IF(SUMPRODUCT(($C$7:$C$506="Active")*($D$7:$D$506=D208)*($F$7:$F$506=F208)*($M$7:$M$506&lt;N208)*($N$7:$N$506&gt;M208)*($A$7:$A$506&lt;&gt;A208))&gt;0,"Overlap",""))</f>
        <v/>
      </c>
      <c r="U208" s="22">
        <f>IF(COUNTA(A208:O208)=0,"",IF(A208="","Missing ID",IF(COUNTIF($A$7:$A$506,A208)&gt;1,"Duplicate ID",IF(G208="","Provider not found",IF(N208&lt;=M208,"End must be after start",IF(AND(J208="Available",L208&gt;Q208),"Booked exceeds capacity","OK"))))))</f>
        <v/>
      </c>
      <c r="V208" s="22">
        <f>IF(U208="","",IF(U208&lt;&gt;"OK",U208,IF(T208="Overlap","Overlap","OK")))</f>
        <v/>
      </c>
      <c r="W208" s="20" t="n"/>
      <c r="X208" s="22">
        <f>IF(OR(D208="",C208&lt;&gt;"Active"),0,IF(AND(D208&gt;=Dashboard!$A$5,D208&lt;=Dashboard!$C$5,OR(Dashboard!$E$5="All Clinics",H208=Dashboard!$E$5),OR(Dashboard!$G$5="All Providers",F208=Dashboard!$G$5),OR(Dashboard!$I$5="All Visit Modes",I208=Dashboard!$I$5)),1,0))</f>
        <v/>
      </c>
    </row>
    <row r="209">
      <c r="A209" s="20" t="n"/>
      <c r="B209" s="21" t="n"/>
      <c r="C209" s="20" t="n"/>
      <c r="D209" s="21" t="n"/>
      <c r="E209" s="22">
        <f>IF(D209="","",CHOOSE(WEEKDAY(D209,1),"Sunday","Monday","Tuesday","Wednesday","Thursday","Friday","Saturday"))</f>
        <v/>
      </c>
      <c r="F209" s="20" t="n"/>
      <c r="G209" s="22">
        <f>IFERROR(INDEX('Provider Directory'!$A$7:$A$106,MATCH(F209,'Provider Directory'!$C$7:$C$106,0)),"")</f>
        <v/>
      </c>
      <c r="H209" s="20" t="n"/>
      <c r="I209" s="20" t="n"/>
      <c r="J209" s="20" t="n"/>
      <c r="K209" s="20" t="n"/>
      <c r="L209" s="20" t="n"/>
      <c r="M209" s="23" t="n"/>
      <c r="N209" s="23" t="n"/>
      <c r="O209" s="20" t="n"/>
      <c r="P209" s="24">
        <f>IF(OR(C209&lt;&gt;"Active",J209&lt;&gt;"Available",N209&lt;=M209),0,MAX(0,((N209-M209)*1440-IF(O209="",0,O209))/60))</f>
        <v/>
      </c>
      <c r="Q209" s="22">
        <f>IF(OR(K209="",K209&lt;=0,P209&lt;=0),0,INT(P209*60/K209))</f>
        <v/>
      </c>
      <c r="R209" s="22">
        <f>IF(Q209="","",MAX(0,Q209-IF(L209="",0,L209)))</f>
        <v/>
      </c>
      <c r="S209" s="34">
        <f>IF(Q209=0,"",IF(L209="",0,L209/Q209))</f>
        <v/>
      </c>
      <c r="T209" s="22">
        <f>IF(OR(A209="",C209&lt;&gt;"Active"),"",IF(SUMPRODUCT(($C$7:$C$506="Active")*($D$7:$D$506=D209)*($F$7:$F$506=F209)*($M$7:$M$506&lt;N209)*($N$7:$N$506&gt;M209)*($A$7:$A$506&lt;&gt;A209))&gt;0,"Overlap",""))</f>
        <v/>
      </c>
      <c r="U209" s="22">
        <f>IF(COUNTA(A209:O209)=0,"",IF(A209="","Missing ID",IF(COUNTIF($A$7:$A$506,A209)&gt;1,"Duplicate ID",IF(G209="","Provider not found",IF(N209&lt;=M209,"End must be after start",IF(AND(J209="Available",L209&gt;Q209),"Booked exceeds capacity","OK"))))))</f>
        <v/>
      </c>
      <c r="V209" s="22">
        <f>IF(U209="","",IF(U209&lt;&gt;"OK",U209,IF(T209="Overlap","Overlap","OK")))</f>
        <v/>
      </c>
      <c r="W209" s="20" t="n"/>
      <c r="X209" s="22">
        <f>IF(OR(D209="",C209&lt;&gt;"Active"),0,IF(AND(D209&gt;=Dashboard!$A$5,D209&lt;=Dashboard!$C$5,OR(Dashboard!$E$5="All Clinics",H209=Dashboard!$E$5),OR(Dashboard!$G$5="All Providers",F209=Dashboard!$G$5),OR(Dashboard!$I$5="All Visit Modes",I209=Dashboard!$I$5)),1,0))</f>
        <v/>
      </c>
    </row>
    <row r="210">
      <c r="A210" s="20" t="n"/>
      <c r="B210" s="21" t="n"/>
      <c r="C210" s="20" t="n"/>
      <c r="D210" s="21" t="n"/>
      <c r="E210" s="22">
        <f>IF(D210="","",CHOOSE(WEEKDAY(D210,1),"Sunday","Monday","Tuesday","Wednesday","Thursday","Friday","Saturday"))</f>
        <v/>
      </c>
      <c r="F210" s="20" t="n"/>
      <c r="G210" s="22">
        <f>IFERROR(INDEX('Provider Directory'!$A$7:$A$106,MATCH(F210,'Provider Directory'!$C$7:$C$106,0)),"")</f>
        <v/>
      </c>
      <c r="H210" s="20" t="n"/>
      <c r="I210" s="20" t="n"/>
      <c r="J210" s="20" t="n"/>
      <c r="K210" s="20" t="n"/>
      <c r="L210" s="20" t="n"/>
      <c r="M210" s="23" t="n"/>
      <c r="N210" s="23" t="n"/>
      <c r="O210" s="20" t="n"/>
      <c r="P210" s="24">
        <f>IF(OR(C210&lt;&gt;"Active",J210&lt;&gt;"Available",N210&lt;=M210),0,MAX(0,((N210-M210)*1440-IF(O210="",0,O210))/60))</f>
        <v/>
      </c>
      <c r="Q210" s="22">
        <f>IF(OR(K210="",K210&lt;=0,P210&lt;=0),0,INT(P210*60/K210))</f>
        <v/>
      </c>
      <c r="R210" s="22">
        <f>IF(Q210="","",MAX(0,Q210-IF(L210="",0,L210)))</f>
        <v/>
      </c>
      <c r="S210" s="34">
        <f>IF(Q210=0,"",IF(L210="",0,L210/Q210))</f>
        <v/>
      </c>
      <c r="T210" s="22">
        <f>IF(OR(A210="",C210&lt;&gt;"Active"),"",IF(SUMPRODUCT(($C$7:$C$506="Active")*($D$7:$D$506=D210)*($F$7:$F$506=F210)*($M$7:$M$506&lt;N210)*($N$7:$N$506&gt;M210)*($A$7:$A$506&lt;&gt;A210))&gt;0,"Overlap",""))</f>
        <v/>
      </c>
      <c r="U210" s="22">
        <f>IF(COUNTA(A210:O210)=0,"",IF(A210="","Missing ID",IF(COUNTIF($A$7:$A$506,A210)&gt;1,"Duplicate ID",IF(G210="","Provider not found",IF(N210&lt;=M210,"End must be after start",IF(AND(J210="Available",L210&gt;Q210),"Booked exceeds capacity","OK"))))))</f>
        <v/>
      </c>
      <c r="V210" s="22">
        <f>IF(U210="","",IF(U210&lt;&gt;"OK",U210,IF(T210="Overlap","Overlap","OK")))</f>
        <v/>
      </c>
      <c r="W210" s="20" t="n"/>
      <c r="X210" s="22">
        <f>IF(OR(D210="",C210&lt;&gt;"Active"),0,IF(AND(D210&gt;=Dashboard!$A$5,D210&lt;=Dashboard!$C$5,OR(Dashboard!$E$5="All Clinics",H210=Dashboard!$E$5),OR(Dashboard!$G$5="All Providers",F210=Dashboard!$G$5),OR(Dashboard!$I$5="All Visit Modes",I210=Dashboard!$I$5)),1,0))</f>
        <v/>
      </c>
    </row>
    <row r="211">
      <c r="A211" s="20" t="n"/>
      <c r="B211" s="21" t="n"/>
      <c r="C211" s="20" t="n"/>
      <c r="D211" s="21" t="n"/>
      <c r="E211" s="22">
        <f>IF(D211="","",CHOOSE(WEEKDAY(D211,1),"Sunday","Monday","Tuesday","Wednesday","Thursday","Friday","Saturday"))</f>
        <v/>
      </c>
      <c r="F211" s="20" t="n"/>
      <c r="G211" s="22">
        <f>IFERROR(INDEX('Provider Directory'!$A$7:$A$106,MATCH(F211,'Provider Directory'!$C$7:$C$106,0)),"")</f>
        <v/>
      </c>
      <c r="H211" s="20" t="n"/>
      <c r="I211" s="20" t="n"/>
      <c r="J211" s="20" t="n"/>
      <c r="K211" s="20" t="n"/>
      <c r="L211" s="20" t="n"/>
      <c r="M211" s="23" t="n"/>
      <c r="N211" s="23" t="n"/>
      <c r="O211" s="20" t="n"/>
      <c r="P211" s="24">
        <f>IF(OR(C211&lt;&gt;"Active",J211&lt;&gt;"Available",N211&lt;=M211),0,MAX(0,((N211-M211)*1440-IF(O211="",0,O211))/60))</f>
        <v/>
      </c>
      <c r="Q211" s="22">
        <f>IF(OR(K211="",K211&lt;=0,P211&lt;=0),0,INT(P211*60/K211))</f>
        <v/>
      </c>
      <c r="R211" s="22">
        <f>IF(Q211="","",MAX(0,Q211-IF(L211="",0,L211)))</f>
        <v/>
      </c>
      <c r="S211" s="34">
        <f>IF(Q211=0,"",IF(L211="",0,L211/Q211))</f>
        <v/>
      </c>
      <c r="T211" s="22">
        <f>IF(OR(A211="",C211&lt;&gt;"Active"),"",IF(SUMPRODUCT(($C$7:$C$506="Active")*($D$7:$D$506=D211)*($F$7:$F$506=F211)*($M$7:$M$506&lt;N211)*($N$7:$N$506&gt;M211)*($A$7:$A$506&lt;&gt;A211))&gt;0,"Overlap",""))</f>
        <v/>
      </c>
      <c r="U211" s="22">
        <f>IF(COUNTA(A211:O211)=0,"",IF(A211="","Missing ID",IF(COUNTIF($A$7:$A$506,A211)&gt;1,"Duplicate ID",IF(G211="","Provider not found",IF(N211&lt;=M211,"End must be after start",IF(AND(J211="Available",L211&gt;Q211),"Booked exceeds capacity","OK"))))))</f>
        <v/>
      </c>
      <c r="V211" s="22">
        <f>IF(U211="","",IF(U211&lt;&gt;"OK",U211,IF(T211="Overlap","Overlap","OK")))</f>
        <v/>
      </c>
      <c r="W211" s="20" t="n"/>
      <c r="X211" s="22">
        <f>IF(OR(D211="",C211&lt;&gt;"Active"),0,IF(AND(D211&gt;=Dashboard!$A$5,D211&lt;=Dashboard!$C$5,OR(Dashboard!$E$5="All Clinics",H211=Dashboard!$E$5),OR(Dashboard!$G$5="All Providers",F211=Dashboard!$G$5),OR(Dashboard!$I$5="All Visit Modes",I211=Dashboard!$I$5)),1,0))</f>
        <v/>
      </c>
    </row>
    <row r="212">
      <c r="A212" s="20" t="n"/>
      <c r="B212" s="21" t="n"/>
      <c r="C212" s="20" t="n"/>
      <c r="D212" s="21" t="n"/>
      <c r="E212" s="22">
        <f>IF(D212="","",CHOOSE(WEEKDAY(D212,1),"Sunday","Monday","Tuesday","Wednesday","Thursday","Friday","Saturday"))</f>
        <v/>
      </c>
      <c r="F212" s="20" t="n"/>
      <c r="G212" s="22">
        <f>IFERROR(INDEX('Provider Directory'!$A$7:$A$106,MATCH(F212,'Provider Directory'!$C$7:$C$106,0)),"")</f>
        <v/>
      </c>
      <c r="H212" s="20" t="n"/>
      <c r="I212" s="20" t="n"/>
      <c r="J212" s="20" t="n"/>
      <c r="K212" s="20" t="n"/>
      <c r="L212" s="20" t="n"/>
      <c r="M212" s="23" t="n"/>
      <c r="N212" s="23" t="n"/>
      <c r="O212" s="20" t="n"/>
      <c r="P212" s="24">
        <f>IF(OR(C212&lt;&gt;"Active",J212&lt;&gt;"Available",N212&lt;=M212),0,MAX(0,((N212-M212)*1440-IF(O212="",0,O212))/60))</f>
        <v/>
      </c>
      <c r="Q212" s="22">
        <f>IF(OR(K212="",K212&lt;=0,P212&lt;=0),0,INT(P212*60/K212))</f>
        <v/>
      </c>
      <c r="R212" s="22">
        <f>IF(Q212="","",MAX(0,Q212-IF(L212="",0,L212)))</f>
        <v/>
      </c>
      <c r="S212" s="34">
        <f>IF(Q212=0,"",IF(L212="",0,L212/Q212))</f>
        <v/>
      </c>
      <c r="T212" s="22">
        <f>IF(OR(A212="",C212&lt;&gt;"Active"),"",IF(SUMPRODUCT(($C$7:$C$506="Active")*($D$7:$D$506=D212)*($F$7:$F$506=F212)*($M$7:$M$506&lt;N212)*($N$7:$N$506&gt;M212)*($A$7:$A$506&lt;&gt;A212))&gt;0,"Overlap",""))</f>
        <v/>
      </c>
      <c r="U212" s="22">
        <f>IF(COUNTA(A212:O212)=0,"",IF(A212="","Missing ID",IF(COUNTIF($A$7:$A$506,A212)&gt;1,"Duplicate ID",IF(G212="","Provider not found",IF(N212&lt;=M212,"End must be after start",IF(AND(J212="Available",L212&gt;Q212),"Booked exceeds capacity","OK"))))))</f>
        <v/>
      </c>
      <c r="V212" s="22">
        <f>IF(U212="","",IF(U212&lt;&gt;"OK",U212,IF(T212="Overlap","Overlap","OK")))</f>
        <v/>
      </c>
      <c r="W212" s="20" t="n"/>
      <c r="X212" s="22">
        <f>IF(OR(D212="",C212&lt;&gt;"Active"),0,IF(AND(D212&gt;=Dashboard!$A$5,D212&lt;=Dashboard!$C$5,OR(Dashboard!$E$5="All Clinics",H212=Dashboard!$E$5),OR(Dashboard!$G$5="All Providers",F212=Dashboard!$G$5),OR(Dashboard!$I$5="All Visit Modes",I212=Dashboard!$I$5)),1,0))</f>
        <v/>
      </c>
    </row>
    <row r="213">
      <c r="A213" s="20" t="n"/>
      <c r="B213" s="21" t="n"/>
      <c r="C213" s="20" t="n"/>
      <c r="D213" s="21" t="n"/>
      <c r="E213" s="22">
        <f>IF(D213="","",CHOOSE(WEEKDAY(D213,1),"Sunday","Monday","Tuesday","Wednesday","Thursday","Friday","Saturday"))</f>
        <v/>
      </c>
      <c r="F213" s="20" t="n"/>
      <c r="G213" s="22">
        <f>IFERROR(INDEX('Provider Directory'!$A$7:$A$106,MATCH(F213,'Provider Directory'!$C$7:$C$106,0)),"")</f>
        <v/>
      </c>
      <c r="H213" s="20" t="n"/>
      <c r="I213" s="20" t="n"/>
      <c r="J213" s="20" t="n"/>
      <c r="K213" s="20" t="n"/>
      <c r="L213" s="20" t="n"/>
      <c r="M213" s="23" t="n"/>
      <c r="N213" s="23" t="n"/>
      <c r="O213" s="20" t="n"/>
      <c r="P213" s="24">
        <f>IF(OR(C213&lt;&gt;"Active",J213&lt;&gt;"Available",N213&lt;=M213),0,MAX(0,((N213-M213)*1440-IF(O213="",0,O213))/60))</f>
        <v/>
      </c>
      <c r="Q213" s="22">
        <f>IF(OR(K213="",K213&lt;=0,P213&lt;=0),0,INT(P213*60/K213))</f>
        <v/>
      </c>
      <c r="R213" s="22">
        <f>IF(Q213="","",MAX(0,Q213-IF(L213="",0,L213)))</f>
        <v/>
      </c>
      <c r="S213" s="34">
        <f>IF(Q213=0,"",IF(L213="",0,L213/Q213))</f>
        <v/>
      </c>
      <c r="T213" s="22">
        <f>IF(OR(A213="",C213&lt;&gt;"Active"),"",IF(SUMPRODUCT(($C$7:$C$506="Active")*($D$7:$D$506=D213)*($F$7:$F$506=F213)*($M$7:$M$506&lt;N213)*($N$7:$N$506&gt;M213)*($A$7:$A$506&lt;&gt;A213))&gt;0,"Overlap",""))</f>
        <v/>
      </c>
      <c r="U213" s="22">
        <f>IF(COUNTA(A213:O213)=0,"",IF(A213="","Missing ID",IF(COUNTIF($A$7:$A$506,A213)&gt;1,"Duplicate ID",IF(G213="","Provider not found",IF(N213&lt;=M213,"End must be after start",IF(AND(J213="Available",L213&gt;Q213),"Booked exceeds capacity","OK"))))))</f>
        <v/>
      </c>
      <c r="V213" s="22">
        <f>IF(U213="","",IF(U213&lt;&gt;"OK",U213,IF(T213="Overlap","Overlap","OK")))</f>
        <v/>
      </c>
      <c r="W213" s="20" t="n"/>
      <c r="X213" s="22">
        <f>IF(OR(D213="",C213&lt;&gt;"Active"),0,IF(AND(D213&gt;=Dashboard!$A$5,D213&lt;=Dashboard!$C$5,OR(Dashboard!$E$5="All Clinics",H213=Dashboard!$E$5),OR(Dashboard!$G$5="All Providers",F213=Dashboard!$G$5),OR(Dashboard!$I$5="All Visit Modes",I213=Dashboard!$I$5)),1,0))</f>
        <v/>
      </c>
    </row>
    <row r="214">
      <c r="A214" s="20" t="n"/>
      <c r="B214" s="21" t="n"/>
      <c r="C214" s="20" t="n"/>
      <c r="D214" s="21" t="n"/>
      <c r="E214" s="22">
        <f>IF(D214="","",CHOOSE(WEEKDAY(D214,1),"Sunday","Monday","Tuesday","Wednesday","Thursday","Friday","Saturday"))</f>
        <v/>
      </c>
      <c r="F214" s="20" t="n"/>
      <c r="G214" s="22">
        <f>IFERROR(INDEX('Provider Directory'!$A$7:$A$106,MATCH(F214,'Provider Directory'!$C$7:$C$106,0)),"")</f>
        <v/>
      </c>
      <c r="H214" s="20" t="n"/>
      <c r="I214" s="20" t="n"/>
      <c r="J214" s="20" t="n"/>
      <c r="K214" s="20" t="n"/>
      <c r="L214" s="20" t="n"/>
      <c r="M214" s="23" t="n"/>
      <c r="N214" s="23" t="n"/>
      <c r="O214" s="20" t="n"/>
      <c r="P214" s="24">
        <f>IF(OR(C214&lt;&gt;"Active",J214&lt;&gt;"Available",N214&lt;=M214),0,MAX(0,((N214-M214)*1440-IF(O214="",0,O214))/60))</f>
        <v/>
      </c>
      <c r="Q214" s="22">
        <f>IF(OR(K214="",K214&lt;=0,P214&lt;=0),0,INT(P214*60/K214))</f>
        <v/>
      </c>
      <c r="R214" s="22">
        <f>IF(Q214="","",MAX(0,Q214-IF(L214="",0,L214)))</f>
        <v/>
      </c>
      <c r="S214" s="34">
        <f>IF(Q214=0,"",IF(L214="",0,L214/Q214))</f>
        <v/>
      </c>
      <c r="T214" s="22">
        <f>IF(OR(A214="",C214&lt;&gt;"Active"),"",IF(SUMPRODUCT(($C$7:$C$506="Active")*($D$7:$D$506=D214)*($F$7:$F$506=F214)*($M$7:$M$506&lt;N214)*($N$7:$N$506&gt;M214)*($A$7:$A$506&lt;&gt;A214))&gt;0,"Overlap",""))</f>
        <v/>
      </c>
      <c r="U214" s="22">
        <f>IF(COUNTA(A214:O214)=0,"",IF(A214="","Missing ID",IF(COUNTIF($A$7:$A$506,A214)&gt;1,"Duplicate ID",IF(G214="","Provider not found",IF(N214&lt;=M214,"End must be after start",IF(AND(J214="Available",L214&gt;Q214),"Booked exceeds capacity","OK"))))))</f>
        <v/>
      </c>
      <c r="V214" s="22">
        <f>IF(U214="","",IF(U214&lt;&gt;"OK",U214,IF(T214="Overlap","Overlap","OK")))</f>
        <v/>
      </c>
      <c r="W214" s="20" t="n"/>
      <c r="X214" s="22">
        <f>IF(OR(D214="",C214&lt;&gt;"Active"),0,IF(AND(D214&gt;=Dashboard!$A$5,D214&lt;=Dashboard!$C$5,OR(Dashboard!$E$5="All Clinics",H214=Dashboard!$E$5),OR(Dashboard!$G$5="All Providers",F214=Dashboard!$G$5),OR(Dashboard!$I$5="All Visit Modes",I214=Dashboard!$I$5)),1,0))</f>
        <v/>
      </c>
    </row>
    <row r="215">
      <c r="A215" s="20" t="n"/>
      <c r="B215" s="21" t="n"/>
      <c r="C215" s="20" t="n"/>
      <c r="D215" s="21" t="n"/>
      <c r="E215" s="22">
        <f>IF(D215="","",CHOOSE(WEEKDAY(D215,1),"Sunday","Monday","Tuesday","Wednesday","Thursday","Friday","Saturday"))</f>
        <v/>
      </c>
      <c r="F215" s="20" t="n"/>
      <c r="G215" s="22">
        <f>IFERROR(INDEX('Provider Directory'!$A$7:$A$106,MATCH(F215,'Provider Directory'!$C$7:$C$106,0)),"")</f>
        <v/>
      </c>
      <c r="H215" s="20" t="n"/>
      <c r="I215" s="20" t="n"/>
      <c r="J215" s="20" t="n"/>
      <c r="K215" s="20" t="n"/>
      <c r="L215" s="20" t="n"/>
      <c r="M215" s="23" t="n"/>
      <c r="N215" s="23" t="n"/>
      <c r="O215" s="20" t="n"/>
      <c r="P215" s="24">
        <f>IF(OR(C215&lt;&gt;"Active",J215&lt;&gt;"Available",N215&lt;=M215),0,MAX(0,((N215-M215)*1440-IF(O215="",0,O215))/60))</f>
        <v/>
      </c>
      <c r="Q215" s="22">
        <f>IF(OR(K215="",K215&lt;=0,P215&lt;=0),0,INT(P215*60/K215))</f>
        <v/>
      </c>
      <c r="R215" s="22">
        <f>IF(Q215="","",MAX(0,Q215-IF(L215="",0,L215)))</f>
        <v/>
      </c>
      <c r="S215" s="34">
        <f>IF(Q215=0,"",IF(L215="",0,L215/Q215))</f>
        <v/>
      </c>
      <c r="T215" s="22">
        <f>IF(OR(A215="",C215&lt;&gt;"Active"),"",IF(SUMPRODUCT(($C$7:$C$506="Active")*($D$7:$D$506=D215)*($F$7:$F$506=F215)*($M$7:$M$506&lt;N215)*($N$7:$N$506&gt;M215)*($A$7:$A$506&lt;&gt;A215))&gt;0,"Overlap",""))</f>
        <v/>
      </c>
      <c r="U215" s="22">
        <f>IF(COUNTA(A215:O215)=0,"",IF(A215="","Missing ID",IF(COUNTIF($A$7:$A$506,A215)&gt;1,"Duplicate ID",IF(G215="","Provider not found",IF(N215&lt;=M215,"End must be after start",IF(AND(J215="Available",L215&gt;Q215),"Booked exceeds capacity","OK"))))))</f>
        <v/>
      </c>
      <c r="V215" s="22">
        <f>IF(U215="","",IF(U215&lt;&gt;"OK",U215,IF(T215="Overlap","Overlap","OK")))</f>
        <v/>
      </c>
      <c r="W215" s="20" t="n"/>
      <c r="X215" s="22">
        <f>IF(OR(D215="",C215&lt;&gt;"Active"),0,IF(AND(D215&gt;=Dashboard!$A$5,D215&lt;=Dashboard!$C$5,OR(Dashboard!$E$5="All Clinics",H215=Dashboard!$E$5),OR(Dashboard!$G$5="All Providers",F215=Dashboard!$G$5),OR(Dashboard!$I$5="All Visit Modes",I215=Dashboard!$I$5)),1,0))</f>
        <v/>
      </c>
    </row>
    <row r="216">
      <c r="A216" s="20" t="n"/>
      <c r="B216" s="21" t="n"/>
      <c r="C216" s="20" t="n"/>
      <c r="D216" s="21" t="n"/>
      <c r="E216" s="22">
        <f>IF(D216="","",CHOOSE(WEEKDAY(D216,1),"Sunday","Monday","Tuesday","Wednesday","Thursday","Friday","Saturday"))</f>
        <v/>
      </c>
      <c r="F216" s="20" t="n"/>
      <c r="G216" s="22">
        <f>IFERROR(INDEX('Provider Directory'!$A$7:$A$106,MATCH(F216,'Provider Directory'!$C$7:$C$106,0)),"")</f>
        <v/>
      </c>
      <c r="H216" s="20" t="n"/>
      <c r="I216" s="20" t="n"/>
      <c r="J216" s="20" t="n"/>
      <c r="K216" s="20" t="n"/>
      <c r="L216" s="20" t="n"/>
      <c r="M216" s="23" t="n"/>
      <c r="N216" s="23" t="n"/>
      <c r="O216" s="20" t="n"/>
      <c r="P216" s="24">
        <f>IF(OR(C216&lt;&gt;"Active",J216&lt;&gt;"Available",N216&lt;=M216),0,MAX(0,((N216-M216)*1440-IF(O216="",0,O216))/60))</f>
        <v/>
      </c>
      <c r="Q216" s="22">
        <f>IF(OR(K216="",K216&lt;=0,P216&lt;=0),0,INT(P216*60/K216))</f>
        <v/>
      </c>
      <c r="R216" s="22">
        <f>IF(Q216="","",MAX(0,Q216-IF(L216="",0,L216)))</f>
        <v/>
      </c>
      <c r="S216" s="34">
        <f>IF(Q216=0,"",IF(L216="",0,L216/Q216))</f>
        <v/>
      </c>
      <c r="T216" s="22">
        <f>IF(OR(A216="",C216&lt;&gt;"Active"),"",IF(SUMPRODUCT(($C$7:$C$506="Active")*($D$7:$D$506=D216)*($F$7:$F$506=F216)*($M$7:$M$506&lt;N216)*($N$7:$N$506&gt;M216)*($A$7:$A$506&lt;&gt;A216))&gt;0,"Overlap",""))</f>
        <v/>
      </c>
      <c r="U216" s="22">
        <f>IF(COUNTA(A216:O216)=0,"",IF(A216="","Missing ID",IF(COUNTIF($A$7:$A$506,A216)&gt;1,"Duplicate ID",IF(G216="","Provider not found",IF(N216&lt;=M216,"End must be after start",IF(AND(J216="Available",L216&gt;Q216),"Booked exceeds capacity","OK"))))))</f>
        <v/>
      </c>
      <c r="V216" s="22">
        <f>IF(U216="","",IF(U216&lt;&gt;"OK",U216,IF(T216="Overlap","Overlap","OK")))</f>
        <v/>
      </c>
      <c r="W216" s="20" t="n"/>
      <c r="X216" s="22">
        <f>IF(OR(D216="",C216&lt;&gt;"Active"),0,IF(AND(D216&gt;=Dashboard!$A$5,D216&lt;=Dashboard!$C$5,OR(Dashboard!$E$5="All Clinics",H216=Dashboard!$E$5),OR(Dashboard!$G$5="All Providers",F216=Dashboard!$G$5),OR(Dashboard!$I$5="All Visit Modes",I216=Dashboard!$I$5)),1,0))</f>
        <v/>
      </c>
    </row>
    <row r="217">
      <c r="A217" s="20" t="n"/>
      <c r="B217" s="21" t="n"/>
      <c r="C217" s="20" t="n"/>
      <c r="D217" s="21" t="n"/>
      <c r="E217" s="22">
        <f>IF(D217="","",CHOOSE(WEEKDAY(D217,1),"Sunday","Monday","Tuesday","Wednesday","Thursday","Friday","Saturday"))</f>
        <v/>
      </c>
      <c r="F217" s="20" t="n"/>
      <c r="G217" s="22">
        <f>IFERROR(INDEX('Provider Directory'!$A$7:$A$106,MATCH(F217,'Provider Directory'!$C$7:$C$106,0)),"")</f>
        <v/>
      </c>
      <c r="H217" s="20" t="n"/>
      <c r="I217" s="20" t="n"/>
      <c r="J217" s="20" t="n"/>
      <c r="K217" s="20" t="n"/>
      <c r="L217" s="20" t="n"/>
      <c r="M217" s="23" t="n"/>
      <c r="N217" s="23" t="n"/>
      <c r="O217" s="20" t="n"/>
      <c r="P217" s="24">
        <f>IF(OR(C217&lt;&gt;"Active",J217&lt;&gt;"Available",N217&lt;=M217),0,MAX(0,((N217-M217)*1440-IF(O217="",0,O217))/60))</f>
        <v/>
      </c>
      <c r="Q217" s="22">
        <f>IF(OR(K217="",K217&lt;=0,P217&lt;=0),0,INT(P217*60/K217))</f>
        <v/>
      </c>
      <c r="R217" s="22">
        <f>IF(Q217="","",MAX(0,Q217-IF(L217="",0,L217)))</f>
        <v/>
      </c>
      <c r="S217" s="34">
        <f>IF(Q217=0,"",IF(L217="",0,L217/Q217))</f>
        <v/>
      </c>
      <c r="T217" s="22">
        <f>IF(OR(A217="",C217&lt;&gt;"Active"),"",IF(SUMPRODUCT(($C$7:$C$506="Active")*($D$7:$D$506=D217)*($F$7:$F$506=F217)*($M$7:$M$506&lt;N217)*($N$7:$N$506&gt;M217)*($A$7:$A$506&lt;&gt;A217))&gt;0,"Overlap",""))</f>
        <v/>
      </c>
      <c r="U217" s="22">
        <f>IF(COUNTA(A217:O217)=0,"",IF(A217="","Missing ID",IF(COUNTIF($A$7:$A$506,A217)&gt;1,"Duplicate ID",IF(G217="","Provider not found",IF(N217&lt;=M217,"End must be after start",IF(AND(J217="Available",L217&gt;Q217),"Booked exceeds capacity","OK"))))))</f>
        <v/>
      </c>
      <c r="V217" s="22">
        <f>IF(U217="","",IF(U217&lt;&gt;"OK",U217,IF(T217="Overlap","Overlap","OK")))</f>
        <v/>
      </c>
      <c r="W217" s="20" t="n"/>
      <c r="X217" s="22">
        <f>IF(OR(D217="",C217&lt;&gt;"Active"),0,IF(AND(D217&gt;=Dashboard!$A$5,D217&lt;=Dashboard!$C$5,OR(Dashboard!$E$5="All Clinics",H217=Dashboard!$E$5),OR(Dashboard!$G$5="All Providers",F217=Dashboard!$G$5),OR(Dashboard!$I$5="All Visit Modes",I217=Dashboard!$I$5)),1,0))</f>
        <v/>
      </c>
    </row>
    <row r="218">
      <c r="A218" s="20" t="n"/>
      <c r="B218" s="21" t="n"/>
      <c r="C218" s="20" t="n"/>
      <c r="D218" s="21" t="n"/>
      <c r="E218" s="22">
        <f>IF(D218="","",CHOOSE(WEEKDAY(D218,1),"Sunday","Monday","Tuesday","Wednesday","Thursday","Friday","Saturday"))</f>
        <v/>
      </c>
      <c r="F218" s="20" t="n"/>
      <c r="G218" s="22">
        <f>IFERROR(INDEX('Provider Directory'!$A$7:$A$106,MATCH(F218,'Provider Directory'!$C$7:$C$106,0)),"")</f>
        <v/>
      </c>
      <c r="H218" s="20" t="n"/>
      <c r="I218" s="20" t="n"/>
      <c r="J218" s="20" t="n"/>
      <c r="K218" s="20" t="n"/>
      <c r="L218" s="20" t="n"/>
      <c r="M218" s="23" t="n"/>
      <c r="N218" s="23" t="n"/>
      <c r="O218" s="20" t="n"/>
      <c r="P218" s="24">
        <f>IF(OR(C218&lt;&gt;"Active",J218&lt;&gt;"Available",N218&lt;=M218),0,MAX(0,((N218-M218)*1440-IF(O218="",0,O218))/60))</f>
        <v/>
      </c>
      <c r="Q218" s="22">
        <f>IF(OR(K218="",K218&lt;=0,P218&lt;=0),0,INT(P218*60/K218))</f>
        <v/>
      </c>
      <c r="R218" s="22">
        <f>IF(Q218="","",MAX(0,Q218-IF(L218="",0,L218)))</f>
        <v/>
      </c>
      <c r="S218" s="34">
        <f>IF(Q218=0,"",IF(L218="",0,L218/Q218))</f>
        <v/>
      </c>
      <c r="T218" s="22">
        <f>IF(OR(A218="",C218&lt;&gt;"Active"),"",IF(SUMPRODUCT(($C$7:$C$506="Active")*($D$7:$D$506=D218)*($F$7:$F$506=F218)*($M$7:$M$506&lt;N218)*($N$7:$N$506&gt;M218)*($A$7:$A$506&lt;&gt;A218))&gt;0,"Overlap",""))</f>
        <v/>
      </c>
      <c r="U218" s="22">
        <f>IF(COUNTA(A218:O218)=0,"",IF(A218="","Missing ID",IF(COUNTIF($A$7:$A$506,A218)&gt;1,"Duplicate ID",IF(G218="","Provider not found",IF(N218&lt;=M218,"End must be after start",IF(AND(J218="Available",L218&gt;Q218),"Booked exceeds capacity","OK"))))))</f>
        <v/>
      </c>
      <c r="V218" s="22">
        <f>IF(U218="","",IF(U218&lt;&gt;"OK",U218,IF(T218="Overlap","Overlap","OK")))</f>
        <v/>
      </c>
      <c r="W218" s="20" t="n"/>
      <c r="X218" s="22">
        <f>IF(OR(D218="",C218&lt;&gt;"Active"),0,IF(AND(D218&gt;=Dashboard!$A$5,D218&lt;=Dashboard!$C$5,OR(Dashboard!$E$5="All Clinics",H218=Dashboard!$E$5),OR(Dashboard!$G$5="All Providers",F218=Dashboard!$G$5),OR(Dashboard!$I$5="All Visit Modes",I218=Dashboard!$I$5)),1,0))</f>
        <v/>
      </c>
    </row>
    <row r="219">
      <c r="A219" s="20" t="n"/>
      <c r="B219" s="21" t="n"/>
      <c r="C219" s="20" t="n"/>
      <c r="D219" s="21" t="n"/>
      <c r="E219" s="22">
        <f>IF(D219="","",CHOOSE(WEEKDAY(D219,1),"Sunday","Monday","Tuesday","Wednesday","Thursday","Friday","Saturday"))</f>
        <v/>
      </c>
      <c r="F219" s="20" t="n"/>
      <c r="G219" s="22">
        <f>IFERROR(INDEX('Provider Directory'!$A$7:$A$106,MATCH(F219,'Provider Directory'!$C$7:$C$106,0)),"")</f>
        <v/>
      </c>
      <c r="H219" s="20" t="n"/>
      <c r="I219" s="20" t="n"/>
      <c r="J219" s="20" t="n"/>
      <c r="K219" s="20" t="n"/>
      <c r="L219" s="20" t="n"/>
      <c r="M219" s="23" t="n"/>
      <c r="N219" s="23" t="n"/>
      <c r="O219" s="20" t="n"/>
      <c r="P219" s="24">
        <f>IF(OR(C219&lt;&gt;"Active",J219&lt;&gt;"Available",N219&lt;=M219),0,MAX(0,((N219-M219)*1440-IF(O219="",0,O219))/60))</f>
        <v/>
      </c>
      <c r="Q219" s="22">
        <f>IF(OR(K219="",K219&lt;=0,P219&lt;=0),0,INT(P219*60/K219))</f>
        <v/>
      </c>
      <c r="R219" s="22">
        <f>IF(Q219="","",MAX(0,Q219-IF(L219="",0,L219)))</f>
        <v/>
      </c>
      <c r="S219" s="34">
        <f>IF(Q219=0,"",IF(L219="",0,L219/Q219))</f>
        <v/>
      </c>
      <c r="T219" s="22">
        <f>IF(OR(A219="",C219&lt;&gt;"Active"),"",IF(SUMPRODUCT(($C$7:$C$506="Active")*($D$7:$D$506=D219)*($F$7:$F$506=F219)*($M$7:$M$506&lt;N219)*($N$7:$N$506&gt;M219)*($A$7:$A$506&lt;&gt;A219))&gt;0,"Overlap",""))</f>
        <v/>
      </c>
      <c r="U219" s="22">
        <f>IF(COUNTA(A219:O219)=0,"",IF(A219="","Missing ID",IF(COUNTIF($A$7:$A$506,A219)&gt;1,"Duplicate ID",IF(G219="","Provider not found",IF(N219&lt;=M219,"End must be after start",IF(AND(J219="Available",L219&gt;Q219),"Booked exceeds capacity","OK"))))))</f>
        <v/>
      </c>
      <c r="V219" s="22">
        <f>IF(U219="","",IF(U219&lt;&gt;"OK",U219,IF(T219="Overlap","Overlap","OK")))</f>
        <v/>
      </c>
      <c r="W219" s="20" t="n"/>
      <c r="X219" s="22">
        <f>IF(OR(D219="",C219&lt;&gt;"Active"),0,IF(AND(D219&gt;=Dashboard!$A$5,D219&lt;=Dashboard!$C$5,OR(Dashboard!$E$5="All Clinics",H219=Dashboard!$E$5),OR(Dashboard!$G$5="All Providers",F219=Dashboard!$G$5),OR(Dashboard!$I$5="All Visit Modes",I219=Dashboard!$I$5)),1,0))</f>
        <v/>
      </c>
    </row>
    <row r="220">
      <c r="A220" s="20" t="n"/>
      <c r="B220" s="21" t="n"/>
      <c r="C220" s="20" t="n"/>
      <c r="D220" s="21" t="n"/>
      <c r="E220" s="22">
        <f>IF(D220="","",CHOOSE(WEEKDAY(D220,1),"Sunday","Monday","Tuesday","Wednesday","Thursday","Friday","Saturday"))</f>
        <v/>
      </c>
      <c r="F220" s="20" t="n"/>
      <c r="G220" s="22">
        <f>IFERROR(INDEX('Provider Directory'!$A$7:$A$106,MATCH(F220,'Provider Directory'!$C$7:$C$106,0)),"")</f>
        <v/>
      </c>
      <c r="H220" s="20" t="n"/>
      <c r="I220" s="20" t="n"/>
      <c r="J220" s="20" t="n"/>
      <c r="K220" s="20" t="n"/>
      <c r="L220" s="20" t="n"/>
      <c r="M220" s="23" t="n"/>
      <c r="N220" s="23" t="n"/>
      <c r="O220" s="20" t="n"/>
      <c r="P220" s="24">
        <f>IF(OR(C220&lt;&gt;"Active",J220&lt;&gt;"Available",N220&lt;=M220),0,MAX(0,((N220-M220)*1440-IF(O220="",0,O220))/60))</f>
        <v/>
      </c>
      <c r="Q220" s="22">
        <f>IF(OR(K220="",K220&lt;=0,P220&lt;=0),0,INT(P220*60/K220))</f>
        <v/>
      </c>
      <c r="R220" s="22">
        <f>IF(Q220="","",MAX(0,Q220-IF(L220="",0,L220)))</f>
        <v/>
      </c>
      <c r="S220" s="34">
        <f>IF(Q220=0,"",IF(L220="",0,L220/Q220))</f>
        <v/>
      </c>
      <c r="T220" s="22">
        <f>IF(OR(A220="",C220&lt;&gt;"Active"),"",IF(SUMPRODUCT(($C$7:$C$506="Active")*($D$7:$D$506=D220)*($F$7:$F$506=F220)*($M$7:$M$506&lt;N220)*($N$7:$N$506&gt;M220)*($A$7:$A$506&lt;&gt;A220))&gt;0,"Overlap",""))</f>
        <v/>
      </c>
      <c r="U220" s="22">
        <f>IF(COUNTA(A220:O220)=0,"",IF(A220="","Missing ID",IF(COUNTIF($A$7:$A$506,A220)&gt;1,"Duplicate ID",IF(G220="","Provider not found",IF(N220&lt;=M220,"End must be after start",IF(AND(J220="Available",L220&gt;Q220),"Booked exceeds capacity","OK"))))))</f>
        <v/>
      </c>
      <c r="V220" s="22">
        <f>IF(U220="","",IF(U220&lt;&gt;"OK",U220,IF(T220="Overlap","Overlap","OK")))</f>
        <v/>
      </c>
      <c r="W220" s="20" t="n"/>
      <c r="X220" s="22">
        <f>IF(OR(D220="",C220&lt;&gt;"Active"),0,IF(AND(D220&gt;=Dashboard!$A$5,D220&lt;=Dashboard!$C$5,OR(Dashboard!$E$5="All Clinics",H220=Dashboard!$E$5),OR(Dashboard!$G$5="All Providers",F220=Dashboard!$G$5),OR(Dashboard!$I$5="All Visit Modes",I220=Dashboard!$I$5)),1,0))</f>
        <v/>
      </c>
    </row>
    <row r="221">
      <c r="A221" s="20" t="n"/>
      <c r="B221" s="21" t="n"/>
      <c r="C221" s="20" t="n"/>
      <c r="D221" s="21" t="n"/>
      <c r="E221" s="22">
        <f>IF(D221="","",CHOOSE(WEEKDAY(D221,1),"Sunday","Monday","Tuesday","Wednesday","Thursday","Friday","Saturday"))</f>
        <v/>
      </c>
      <c r="F221" s="20" t="n"/>
      <c r="G221" s="22">
        <f>IFERROR(INDEX('Provider Directory'!$A$7:$A$106,MATCH(F221,'Provider Directory'!$C$7:$C$106,0)),"")</f>
        <v/>
      </c>
      <c r="H221" s="20" t="n"/>
      <c r="I221" s="20" t="n"/>
      <c r="J221" s="20" t="n"/>
      <c r="K221" s="20" t="n"/>
      <c r="L221" s="20" t="n"/>
      <c r="M221" s="23" t="n"/>
      <c r="N221" s="23" t="n"/>
      <c r="O221" s="20" t="n"/>
      <c r="P221" s="24">
        <f>IF(OR(C221&lt;&gt;"Active",J221&lt;&gt;"Available",N221&lt;=M221),0,MAX(0,((N221-M221)*1440-IF(O221="",0,O221))/60))</f>
        <v/>
      </c>
      <c r="Q221" s="22">
        <f>IF(OR(K221="",K221&lt;=0,P221&lt;=0),0,INT(P221*60/K221))</f>
        <v/>
      </c>
      <c r="R221" s="22">
        <f>IF(Q221="","",MAX(0,Q221-IF(L221="",0,L221)))</f>
        <v/>
      </c>
      <c r="S221" s="34">
        <f>IF(Q221=0,"",IF(L221="",0,L221/Q221))</f>
        <v/>
      </c>
      <c r="T221" s="22">
        <f>IF(OR(A221="",C221&lt;&gt;"Active"),"",IF(SUMPRODUCT(($C$7:$C$506="Active")*($D$7:$D$506=D221)*($F$7:$F$506=F221)*($M$7:$M$506&lt;N221)*($N$7:$N$506&gt;M221)*($A$7:$A$506&lt;&gt;A221))&gt;0,"Overlap",""))</f>
        <v/>
      </c>
      <c r="U221" s="22">
        <f>IF(COUNTA(A221:O221)=0,"",IF(A221="","Missing ID",IF(COUNTIF($A$7:$A$506,A221)&gt;1,"Duplicate ID",IF(G221="","Provider not found",IF(N221&lt;=M221,"End must be after start",IF(AND(J221="Available",L221&gt;Q221),"Booked exceeds capacity","OK"))))))</f>
        <v/>
      </c>
      <c r="V221" s="22">
        <f>IF(U221="","",IF(U221&lt;&gt;"OK",U221,IF(T221="Overlap","Overlap","OK")))</f>
        <v/>
      </c>
      <c r="W221" s="20" t="n"/>
      <c r="X221" s="22">
        <f>IF(OR(D221="",C221&lt;&gt;"Active"),0,IF(AND(D221&gt;=Dashboard!$A$5,D221&lt;=Dashboard!$C$5,OR(Dashboard!$E$5="All Clinics",H221=Dashboard!$E$5),OR(Dashboard!$G$5="All Providers",F221=Dashboard!$G$5),OR(Dashboard!$I$5="All Visit Modes",I221=Dashboard!$I$5)),1,0))</f>
        <v/>
      </c>
    </row>
    <row r="222">
      <c r="A222" s="20" t="n"/>
      <c r="B222" s="21" t="n"/>
      <c r="C222" s="20" t="n"/>
      <c r="D222" s="21" t="n"/>
      <c r="E222" s="22">
        <f>IF(D222="","",CHOOSE(WEEKDAY(D222,1),"Sunday","Monday","Tuesday","Wednesday","Thursday","Friday","Saturday"))</f>
        <v/>
      </c>
      <c r="F222" s="20" t="n"/>
      <c r="G222" s="22">
        <f>IFERROR(INDEX('Provider Directory'!$A$7:$A$106,MATCH(F222,'Provider Directory'!$C$7:$C$106,0)),"")</f>
        <v/>
      </c>
      <c r="H222" s="20" t="n"/>
      <c r="I222" s="20" t="n"/>
      <c r="J222" s="20" t="n"/>
      <c r="K222" s="20" t="n"/>
      <c r="L222" s="20" t="n"/>
      <c r="M222" s="23" t="n"/>
      <c r="N222" s="23" t="n"/>
      <c r="O222" s="20" t="n"/>
      <c r="P222" s="24">
        <f>IF(OR(C222&lt;&gt;"Active",J222&lt;&gt;"Available",N222&lt;=M222),0,MAX(0,((N222-M222)*1440-IF(O222="",0,O222))/60))</f>
        <v/>
      </c>
      <c r="Q222" s="22">
        <f>IF(OR(K222="",K222&lt;=0,P222&lt;=0),0,INT(P222*60/K222))</f>
        <v/>
      </c>
      <c r="R222" s="22">
        <f>IF(Q222="","",MAX(0,Q222-IF(L222="",0,L222)))</f>
        <v/>
      </c>
      <c r="S222" s="34">
        <f>IF(Q222=0,"",IF(L222="",0,L222/Q222))</f>
        <v/>
      </c>
      <c r="T222" s="22">
        <f>IF(OR(A222="",C222&lt;&gt;"Active"),"",IF(SUMPRODUCT(($C$7:$C$506="Active")*($D$7:$D$506=D222)*($F$7:$F$506=F222)*($M$7:$M$506&lt;N222)*($N$7:$N$506&gt;M222)*($A$7:$A$506&lt;&gt;A222))&gt;0,"Overlap",""))</f>
        <v/>
      </c>
      <c r="U222" s="22">
        <f>IF(COUNTA(A222:O222)=0,"",IF(A222="","Missing ID",IF(COUNTIF($A$7:$A$506,A222)&gt;1,"Duplicate ID",IF(G222="","Provider not found",IF(N222&lt;=M222,"End must be after start",IF(AND(J222="Available",L222&gt;Q222),"Booked exceeds capacity","OK"))))))</f>
        <v/>
      </c>
      <c r="V222" s="22">
        <f>IF(U222="","",IF(U222&lt;&gt;"OK",U222,IF(T222="Overlap","Overlap","OK")))</f>
        <v/>
      </c>
      <c r="W222" s="20" t="n"/>
      <c r="X222" s="22">
        <f>IF(OR(D222="",C222&lt;&gt;"Active"),0,IF(AND(D222&gt;=Dashboard!$A$5,D222&lt;=Dashboard!$C$5,OR(Dashboard!$E$5="All Clinics",H222=Dashboard!$E$5),OR(Dashboard!$G$5="All Providers",F222=Dashboard!$G$5),OR(Dashboard!$I$5="All Visit Modes",I222=Dashboard!$I$5)),1,0))</f>
        <v/>
      </c>
    </row>
    <row r="223">
      <c r="A223" s="20" t="n"/>
      <c r="B223" s="21" t="n"/>
      <c r="C223" s="20" t="n"/>
      <c r="D223" s="21" t="n"/>
      <c r="E223" s="22">
        <f>IF(D223="","",CHOOSE(WEEKDAY(D223,1),"Sunday","Monday","Tuesday","Wednesday","Thursday","Friday","Saturday"))</f>
        <v/>
      </c>
      <c r="F223" s="20" t="n"/>
      <c r="G223" s="22">
        <f>IFERROR(INDEX('Provider Directory'!$A$7:$A$106,MATCH(F223,'Provider Directory'!$C$7:$C$106,0)),"")</f>
        <v/>
      </c>
      <c r="H223" s="20" t="n"/>
      <c r="I223" s="20" t="n"/>
      <c r="J223" s="20" t="n"/>
      <c r="K223" s="20" t="n"/>
      <c r="L223" s="20" t="n"/>
      <c r="M223" s="23" t="n"/>
      <c r="N223" s="23" t="n"/>
      <c r="O223" s="20" t="n"/>
      <c r="P223" s="24">
        <f>IF(OR(C223&lt;&gt;"Active",J223&lt;&gt;"Available",N223&lt;=M223),0,MAX(0,((N223-M223)*1440-IF(O223="",0,O223))/60))</f>
        <v/>
      </c>
      <c r="Q223" s="22">
        <f>IF(OR(K223="",K223&lt;=0,P223&lt;=0),0,INT(P223*60/K223))</f>
        <v/>
      </c>
      <c r="R223" s="22">
        <f>IF(Q223="","",MAX(0,Q223-IF(L223="",0,L223)))</f>
        <v/>
      </c>
      <c r="S223" s="34">
        <f>IF(Q223=0,"",IF(L223="",0,L223/Q223))</f>
        <v/>
      </c>
      <c r="T223" s="22">
        <f>IF(OR(A223="",C223&lt;&gt;"Active"),"",IF(SUMPRODUCT(($C$7:$C$506="Active")*($D$7:$D$506=D223)*($F$7:$F$506=F223)*($M$7:$M$506&lt;N223)*($N$7:$N$506&gt;M223)*($A$7:$A$506&lt;&gt;A223))&gt;0,"Overlap",""))</f>
        <v/>
      </c>
      <c r="U223" s="22">
        <f>IF(COUNTA(A223:O223)=0,"",IF(A223="","Missing ID",IF(COUNTIF($A$7:$A$506,A223)&gt;1,"Duplicate ID",IF(G223="","Provider not found",IF(N223&lt;=M223,"End must be after start",IF(AND(J223="Available",L223&gt;Q223),"Booked exceeds capacity","OK"))))))</f>
        <v/>
      </c>
      <c r="V223" s="22">
        <f>IF(U223="","",IF(U223&lt;&gt;"OK",U223,IF(T223="Overlap","Overlap","OK")))</f>
        <v/>
      </c>
      <c r="W223" s="20" t="n"/>
      <c r="X223" s="22">
        <f>IF(OR(D223="",C223&lt;&gt;"Active"),0,IF(AND(D223&gt;=Dashboard!$A$5,D223&lt;=Dashboard!$C$5,OR(Dashboard!$E$5="All Clinics",H223=Dashboard!$E$5),OR(Dashboard!$G$5="All Providers",F223=Dashboard!$G$5),OR(Dashboard!$I$5="All Visit Modes",I223=Dashboard!$I$5)),1,0))</f>
        <v/>
      </c>
    </row>
    <row r="224">
      <c r="A224" s="20" t="n"/>
      <c r="B224" s="21" t="n"/>
      <c r="C224" s="20" t="n"/>
      <c r="D224" s="21" t="n"/>
      <c r="E224" s="22">
        <f>IF(D224="","",CHOOSE(WEEKDAY(D224,1),"Sunday","Monday","Tuesday","Wednesday","Thursday","Friday","Saturday"))</f>
        <v/>
      </c>
      <c r="F224" s="20" t="n"/>
      <c r="G224" s="22">
        <f>IFERROR(INDEX('Provider Directory'!$A$7:$A$106,MATCH(F224,'Provider Directory'!$C$7:$C$106,0)),"")</f>
        <v/>
      </c>
      <c r="H224" s="20" t="n"/>
      <c r="I224" s="20" t="n"/>
      <c r="J224" s="20" t="n"/>
      <c r="K224" s="20" t="n"/>
      <c r="L224" s="20" t="n"/>
      <c r="M224" s="23" t="n"/>
      <c r="N224" s="23" t="n"/>
      <c r="O224" s="20" t="n"/>
      <c r="P224" s="24">
        <f>IF(OR(C224&lt;&gt;"Active",J224&lt;&gt;"Available",N224&lt;=M224),0,MAX(0,((N224-M224)*1440-IF(O224="",0,O224))/60))</f>
        <v/>
      </c>
      <c r="Q224" s="22">
        <f>IF(OR(K224="",K224&lt;=0,P224&lt;=0),0,INT(P224*60/K224))</f>
        <v/>
      </c>
      <c r="R224" s="22">
        <f>IF(Q224="","",MAX(0,Q224-IF(L224="",0,L224)))</f>
        <v/>
      </c>
      <c r="S224" s="34">
        <f>IF(Q224=0,"",IF(L224="",0,L224/Q224))</f>
        <v/>
      </c>
      <c r="T224" s="22">
        <f>IF(OR(A224="",C224&lt;&gt;"Active"),"",IF(SUMPRODUCT(($C$7:$C$506="Active")*($D$7:$D$506=D224)*($F$7:$F$506=F224)*($M$7:$M$506&lt;N224)*($N$7:$N$506&gt;M224)*($A$7:$A$506&lt;&gt;A224))&gt;0,"Overlap",""))</f>
        <v/>
      </c>
      <c r="U224" s="22">
        <f>IF(COUNTA(A224:O224)=0,"",IF(A224="","Missing ID",IF(COUNTIF($A$7:$A$506,A224)&gt;1,"Duplicate ID",IF(G224="","Provider not found",IF(N224&lt;=M224,"End must be after start",IF(AND(J224="Available",L224&gt;Q224),"Booked exceeds capacity","OK"))))))</f>
        <v/>
      </c>
      <c r="V224" s="22">
        <f>IF(U224="","",IF(U224&lt;&gt;"OK",U224,IF(T224="Overlap","Overlap","OK")))</f>
        <v/>
      </c>
      <c r="W224" s="20" t="n"/>
      <c r="X224" s="22">
        <f>IF(OR(D224="",C224&lt;&gt;"Active"),0,IF(AND(D224&gt;=Dashboard!$A$5,D224&lt;=Dashboard!$C$5,OR(Dashboard!$E$5="All Clinics",H224=Dashboard!$E$5),OR(Dashboard!$G$5="All Providers",F224=Dashboard!$G$5),OR(Dashboard!$I$5="All Visit Modes",I224=Dashboard!$I$5)),1,0))</f>
        <v/>
      </c>
    </row>
    <row r="225">
      <c r="A225" s="20" t="n"/>
      <c r="B225" s="21" t="n"/>
      <c r="C225" s="20" t="n"/>
      <c r="D225" s="21" t="n"/>
      <c r="E225" s="22">
        <f>IF(D225="","",CHOOSE(WEEKDAY(D225,1),"Sunday","Monday","Tuesday","Wednesday","Thursday","Friday","Saturday"))</f>
        <v/>
      </c>
      <c r="F225" s="20" t="n"/>
      <c r="G225" s="22">
        <f>IFERROR(INDEX('Provider Directory'!$A$7:$A$106,MATCH(F225,'Provider Directory'!$C$7:$C$106,0)),"")</f>
        <v/>
      </c>
      <c r="H225" s="20" t="n"/>
      <c r="I225" s="20" t="n"/>
      <c r="J225" s="20" t="n"/>
      <c r="K225" s="20" t="n"/>
      <c r="L225" s="20" t="n"/>
      <c r="M225" s="23" t="n"/>
      <c r="N225" s="23" t="n"/>
      <c r="O225" s="20" t="n"/>
      <c r="P225" s="24">
        <f>IF(OR(C225&lt;&gt;"Active",J225&lt;&gt;"Available",N225&lt;=M225),0,MAX(0,((N225-M225)*1440-IF(O225="",0,O225))/60))</f>
        <v/>
      </c>
      <c r="Q225" s="22">
        <f>IF(OR(K225="",K225&lt;=0,P225&lt;=0),0,INT(P225*60/K225))</f>
        <v/>
      </c>
      <c r="R225" s="22">
        <f>IF(Q225="","",MAX(0,Q225-IF(L225="",0,L225)))</f>
        <v/>
      </c>
      <c r="S225" s="34">
        <f>IF(Q225=0,"",IF(L225="",0,L225/Q225))</f>
        <v/>
      </c>
      <c r="T225" s="22">
        <f>IF(OR(A225="",C225&lt;&gt;"Active"),"",IF(SUMPRODUCT(($C$7:$C$506="Active")*($D$7:$D$506=D225)*($F$7:$F$506=F225)*($M$7:$M$506&lt;N225)*($N$7:$N$506&gt;M225)*($A$7:$A$506&lt;&gt;A225))&gt;0,"Overlap",""))</f>
        <v/>
      </c>
      <c r="U225" s="22">
        <f>IF(COUNTA(A225:O225)=0,"",IF(A225="","Missing ID",IF(COUNTIF($A$7:$A$506,A225)&gt;1,"Duplicate ID",IF(G225="","Provider not found",IF(N225&lt;=M225,"End must be after start",IF(AND(J225="Available",L225&gt;Q225),"Booked exceeds capacity","OK"))))))</f>
        <v/>
      </c>
      <c r="V225" s="22">
        <f>IF(U225="","",IF(U225&lt;&gt;"OK",U225,IF(T225="Overlap","Overlap","OK")))</f>
        <v/>
      </c>
      <c r="W225" s="20" t="n"/>
      <c r="X225" s="22">
        <f>IF(OR(D225="",C225&lt;&gt;"Active"),0,IF(AND(D225&gt;=Dashboard!$A$5,D225&lt;=Dashboard!$C$5,OR(Dashboard!$E$5="All Clinics",H225=Dashboard!$E$5),OR(Dashboard!$G$5="All Providers",F225=Dashboard!$G$5),OR(Dashboard!$I$5="All Visit Modes",I225=Dashboard!$I$5)),1,0))</f>
        <v/>
      </c>
    </row>
    <row r="226">
      <c r="A226" s="20" t="n"/>
      <c r="B226" s="21" t="n"/>
      <c r="C226" s="20" t="n"/>
      <c r="D226" s="21" t="n"/>
      <c r="E226" s="22">
        <f>IF(D226="","",CHOOSE(WEEKDAY(D226,1),"Sunday","Monday","Tuesday","Wednesday","Thursday","Friday","Saturday"))</f>
        <v/>
      </c>
      <c r="F226" s="20" t="n"/>
      <c r="G226" s="22">
        <f>IFERROR(INDEX('Provider Directory'!$A$7:$A$106,MATCH(F226,'Provider Directory'!$C$7:$C$106,0)),"")</f>
        <v/>
      </c>
      <c r="H226" s="20" t="n"/>
      <c r="I226" s="20" t="n"/>
      <c r="J226" s="20" t="n"/>
      <c r="K226" s="20" t="n"/>
      <c r="L226" s="20" t="n"/>
      <c r="M226" s="23" t="n"/>
      <c r="N226" s="23" t="n"/>
      <c r="O226" s="20" t="n"/>
      <c r="P226" s="24">
        <f>IF(OR(C226&lt;&gt;"Active",J226&lt;&gt;"Available",N226&lt;=M226),0,MAX(0,((N226-M226)*1440-IF(O226="",0,O226))/60))</f>
        <v/>
      </c>
      <c r="Q226" s="22">
        <f>IF(OR(K226="",K226&lt;=0,P226&lt;=0),0,INT(P226*60/K226))</f>
        <v/>
      </c>
      <c r="R226" s="22">
        <f>IF(Q226="","",MAX(0,Q226-IF(L226="",0,L226)))</f>
        <v/>
      </c>
      <c r="S226" s="34">
        <f>IF(Q226=0,"",IF(L226="",0,L226/Q226))</f>
        <v/>
      </c>
      <c r="T226" s="22">
        <f>IF(OR(A226="",C226&lt;&gt;"Active"),"",IF(SUMPRODUCT(($C$7:$C$506="Active")*($D$7:$D$506=D226)*($F$7:$F$506=F226)*($M$7:$M$506&lt;N226)*($N$7:$N$506&gt;M226)*($A$7:$A$506&lt;&gt;A226))&gt;0,"Overlap",""))</f>
        <v/>
      </c>
      <c r="U226" s="22">
        <f>IF(COUNTA(A226:O226)=0,"",IF(A226="","Missing ID",IF(COUNTIF($A$7:$A$506,A226)&gt;1,"Duplicate ID",IF(G226="","Provider not found",IF(N226&lt;=M226,"End must be after start",IF(AND(J226="Available",L226&gt;Q226),"Booked exceeds capacity","OK"))))))</f>
        <v/>
      </c>
      <c r="V226" s="22">
        <f>IF(U226="","",IF(U226&lt;&gt;"OK",U226,IF(T226="Overlap","Overlap","OK")))</f>
        <v/>
      </c>
      <c r="W226" s="20" t="n"/>
      <c r="X226" s="22">
        <f>IF(OR(D226="",C226&lt;&gt;"Active"),0,IF(AND(D226&gt;=Dashboard!$A$5,D226&lt;=Dashboard!$C$5,OR(Dashboard!$E$5="All Clinics",H226=Dashboard!$E$5),OR(Dashboard!$G$5="All Providers",F226=Dashboard!$G$5),OR(Dashboard!$I$5="All Visit Modes",I226=Dashboard!$I$5)),1,0))</f>
        <v/>
      </c>
    </row>
    <row r="227">
      <c r="A227" s="20" t="n"/>
      <c r="B227" s="21" t="n"/>
      <c r="C227" s="20" t="n"/>
      <c r="D227" s="21" t="n"/>
      <c r="E227" s="22">
        <f>IF(D227="","",CHOOSE(WEEKDAY(D227,1),"Sunday","Monday","Tuesday","Wednesday","Thursday","Friday","Saturday"))</f>
        <v/>
      </c>
      <c r="F227" s="20" t="n"/>
      <c r="G227" s="22">
        <f>IFERROR(INDEX('Provider Directory'!$A$7:$A$106,MATCH(F227,'Provider Directory'!$C$7:$C$106,0)),"")</f>
        <v/>
      </c>
      <c r="H227" s="20" t="n"/>
      <c r="I227" s="20" t="n"/>
      <c r="J227" s="20" t="n"/>
      <c r="K227" s="20" t="n"/>
      <c r="L227" s="20" t="n"/>
      <c r="M227" s="23" t="n"/>
      <c r="N227" s="23" t="n"/>
      <c r="O227" s="20" t="n"/>
      <c r="P227" s="24">
        <f>IF(OR(C227&lt;&gt;"Active",J227&lt;&gt;"Available",N227&lt;=M227),0,MAX(0,((N227-M227)*1440-IF(O227="",0,O227))/60))</f>
        <v/>
      </c>
      <c r="Q227" s="22">
        <f>IF(OR(K227="",K227&lt;=0,P227&lt;=0),0,INT(P227*60/K227))</f>
        <v/>
      </c>
      <c r="R227" s="22">
        <f>IF(Q227="","",MAX(0,Q227-IF(L227="",0,L227)))</f>
        <v/>
      </c>
      <c r="S227" s="34">
        <f>IF(Q227=0,"",IF(L227="",0,L227/Q227))</f>
        <v/>
      </c>
      <c r="T227" s="22">
        <f>IF(OR(A227="",C227&lt;&gt;"Active"),"",IF(SUMPRODUCT(($C$7:$C$506="Active")*($D$7:$D$506=D227)*($F$7:$F$506=F227)*($M$7:$M$506&lt;N227)*($N$7:$N$506&gt;M227)*($A$7:$A$506&lt;&gt;A227))&gt;0,"Overlap",""))</f>
        <v/>
      </c>
      <c r="U227" s="22">
        <f>IF(COUNTA(A227:O227)=0,"",IF(A227="","Missing ID",IF(COUNTIF($A$7:$A$506,A227)&gt;1,"Duplicate ID",IF(G227="","Provider not found",IF(N227&lt;=M227,"End must be after start",IF(AND(J227="Available",L227&gt;Q227),"Booked exceeds capacity","OK"))))))</f>
        <v/>
      </c>
      <c r="V227" s="22">
        <f>IF(U227="","",IF(U227&lt;&gt;"OK",U227,IF(T227="Overlap","Overlap","OK")))</f>
        <v/>
      </c>
      <c r="W227" s="20" t="n"/>
      <c r="X227" s="22">
        <f>IF(OR(D227="",C227&lt;&gt;"Active"),0,IF(AND(D227&gt;=Dashboard!$A$5,D227&lt;=Dashboard!$C$5,OR(Dashboard!$E$5="All Clinics",H227=Dashboard!$E$5),OR(Dashboard!$G$5="All Providers",F227=Dashboard!$G$5),OR(Dashboard!$I$5="All Visit Modes",I227=Dashboard!$I$5)),1,0))</f>
        <v/>
      </c>
    </row>
    <row r="228">
      <c r="A228" s="20" t="n"/>
      <c r="B228" s="21" t="n"/>
      <c r="C228" s="20" t="n"/>
      <c r="D228" s="21" t="n"/>
      <c r="E228" s="22">
        <f>IF(D228="","",CHOOSE(WEEKDAY(D228,1),"Sunday","Monday","Tuesday","Wednesday","Thursday","Friday","Saturday"))</f>
        <v/>
      </c>
      <c r="F228" s="20" t="n"/>
      <c r="G228" s="22">
        <f>IFERROR(INDEX('Provider Directory'!$A$7:$A$106,MATCH(F228,'Provider Directory'!$C$7:$C$106,0)),"")</f>
        <v/>
      </c>
      <c r="H228" s="20" t="n"/>
      <c r="I228" s="20" t="n"/>
      <c r="J228" s="20" t="n"/>
      <c r="K228" s="20" t="n"/>
      <c r="L228" s="20" t="n"/>
      <c r="M228" s="23" t="n"/>
      <c r="N228" s="23" t="n"/>
      <c r="O228" s="20" t="n"/>
      <c r="P228" s="24">
        <f>IF(OR(C228&lt;&gt;"Active",J228&lt;&gt;"Available",N228&lt;=M228),0,MAX(0,((N228-M228)*1440-IF(O228="",0,O228))/60))</f>
        <v/>
      </c>
      <c r="Q228" s="22">
        <f>IF(OR(K228="",K228&lt;=0,P228&lt;=0),0,INT(P228*60/K228))</f>
        <v/>
      </c>
      <c r="R228" s="22">
        <f>IF(Q228="","",MAX(0,Q228-IF(L228="",0,L228)))</f>
        <v/>
      </c>
      <c r="S228" s="34">
        <f>IF(Q228=0,"",IF(L228="",0,L228/Q228))</f>
        <v/>
      </c>
      <c r="T228" s="22">
        <f>IF(OR(A228="",C228&lt;&gt;"Active"),"",IF(SUMPRODUCT(($C$7:$C$506="Active")*($D$7:$D$506=D228)*($F$7:$F$506=F228)*($M$7:$M$506&lt;N228)*($N$7:$N$506&gt;M228)*($A$7:$A$506&lt;&gt;A228))&gt;0,"Overlap",""))</f>
        <v/>
      </c>
      <c r="U228" s="22">
        <f>IF(COUNTA(A228:O228)=0,"",IF(A228="","Missing ID",IF(COUNTIF($A$7:$A$506,A228)&gt;1,"Duplicate ID",IF(G228="","Provider not found",IF(N228&lt;=M228,"End must be after start",IF(AND(J228="Available",L228&gt;Q228),"Booked exceeds capacity","OK"))))))</f>
        <v/>
      </c>
      <c r="V228" s="22">
        <f>IF(U228="","",IF(U228&lt;&gt;"OK",U228,IF(T228="Overlap","Overlap","OK")))</f>
        <v/>
      </c>
      <c r="W228" s="20" t="n"/>
      <c r="X228" s="22">
        <f>IF(OR(D228="",C228&lt;&gt;"Active"),0,IF(AND(D228&gt;=Dashboard!$A$5,D228&lt;=Dashboard!$C$5,OR(Dashboard!$E$5="All Clinics",H228=Dashboard!$E$5),OR(Dashboard!$G$5="All Providers",F228=Dashboard!$G$5),OR(Dashboard!$I$5="All Visit Modes",I228=Dashboard!$I$5)),1,0))</f>
        <v/>
      </c>
    </row>
    <row r="229">
      <c r="A229" s="20" t="n"/>
      <c r="B229" s="21" t="n"/>
      <c r="C229" s="20" t="n"/>
      <c r="D229" s="21" t="n"/>
      <c r="E229" s="22">
        <f>IF(D229="","",CHOOSE(WEEKDAY(D229,1),"Sunday","Monday","Tuesday","Wednesday","Thursday","Friday","Saturday"))</f>
        <v/>
      </c>
      <c r="F229" s="20" t="n"/>
      <c r="G229" s="22">
        <f>IFERROR(INDEX('Provider Directory'!$A$7:$A$106,MATCH(F229,'Provider Directory'!$C$7:$C$106,0)),"")</f>
        <v/>
      </c>
      <c r="H229" s="20" t="n"/>
      <c r="I229" s="20" t="n"/>
      <c r="J229" s="20" t="n"/>
      <c r="K229" s="20" t="n"/>
      <c r="L229" s="20" t="n"/>
      <c r="M229" s="23" t="n"/>
      <c r="N229" s="23" t="n"/>
      <c r="O229" s="20" t="n"/>
      <c r="P229" s="24">
        <f>IF(OR(C229&lt;&gt;"Active",J229&lt;&gt;"Available",N229&lt;=M229),0,MAX(0,((N229-M229)*1440-IF(O229="",0,O229))/60))</f>
        <v/>
      </c>
      <c r="Q229" s="22">
        <f>IF(OR(K229="",K229&lt;=0,P229&lt;=0),0,INT(P229*60/K229))</f>
        <v/>
      </c>
      <c r="R229" s="22">
        <f>IF(Q229="","",MAX(0,Q229-IF(L229="",0,L229)))</f>
        <v/>
      </c>
      <c r="S229" s="34">
        <f>IF(Q229=0,"",IF(L229="",0,L229/Q229))</f>
        <v/>
      </c>
      <c r="T229" s="22">
        <f>IF(OR(A229="",C229&lt;&gt;"Active"),"",IF(SUMPRODUCT(($C$7:$C$506="Active")*($D$7:$D$506=D229)*($F$7:$F$506=F229)*($M$7:$M$506&lt;N229)*($N$7:$N$506&gt;M229)*($A$7:$A$506&lt;&gt;A229))&gt;0,"Overlap",""))</f>
        <v/>
      </c>
      <c r="U229" s="22">
        <f>IF(COUNTA(A229:O229)=0,"",IF(A229="","Missing ID",IF(COUNTIF($A$7:$A$506,A229)&gt;1,"Duplicate ID",IF(G229="","Provider not found",IF(N229&lt;=M229,"End must be after start",IF(AND(J229="Available",L229&gt;Q229),"Booked exceeds capacity","OK"))))))</f>
        <v/>
      </c>
      <c r="V229" s="22">
        <f>IF(U229="","",IF(U229&lt;&gt;"OK",U229,IF(T229="Overlap","Overlap","OK")))</f>
        <v/>
      </c>
      <c r="W229" s="20" t="n"/>
      <c r="X229" s="22">
        <f>IF(OR(D229="",C229&lt;&gt;"Active"),0,IF(AND(D229&gt;=Dashboard!$A$5,D229&lt;=Dashboard!$C$5,OR(Dashboard!$E$5="All Clinics",H229=Dashboard!$E$5),OR(Dashboard!$G$5="All Providers",F229=Dashboard!$G$5),OR(Dashboard!$I$5="All Visit Modes",I229=Dashboard!$I$5)),1,0))</f>
        <v/>
      </c>
    </row>
    <row r="230">
      <c r="A230" s="20" t="n"/>
      <c r="B230" s="21" t="n"/>
      <c r="C230" s="20" t="n"/>
      <c r="D230" s="21" t="n"/>
      <c r="E230" s="22">
        <f>IF(D230="","",CHOOSE(WEEKDAY(D230,1),"Sunday","Monday","Tuesday","Wednesday","Thursday","Friday","Saturday"))</f>
        <v/>
      </c>
      <c r="F230" s="20" t="n"/>
      <c r="G230" s="22">
        <f>IFERROR(INDEX('Provider Directory'!$A$7:$A$106,MATCH(F230,'Provider Directory'!$C$7:$C$106,0)),"")</f>
        <v/>
      </c>
      <c r="H230" s="20" t="n"/>
      <c r="I230" s="20" t="n"/>
      <c r="J230" s="20" t="n"/>
      <c r="K230" s="20" t="n"/>
      <c r="L230" s="20" t="n"/>
      <c r="M230" s="23" t="n"/>
      <c r="N230" s="23" t="n"/>
      <c r="O230" s="20" t="n"/>
      <c r="P230" s="24">
        <f>IF(OR(C230&lt;&gt;"Active",J230&lt;&gt;"Available",N230&lt;=M230),0,MAX(0,((N230-M230)*1440-IF(O230="",0,O230))/60))</f>
        <v/>
      </c>
      <c r="Q230" s="22">
        <f>IF(OR(K230="",K230&lt;=0,P230&lt;=0),0,INT(P230*60/K230))</f>
        <v/>
      </c>
      <c r="R230" s="22">
        <f>IF(Q230="","",MAX(0,Q230-IF(L230="",0,L230)))</f>
        <v/>
      </c>
      <c r="S230" s="34">
        <f>IF(Q230=0,"",IF(L230="",0,L230/Q230))</f>
        <v/>
      </c>
      <c r="T230" s="22">
        <f>IF(OR(A230="",C230&lt;&gt;"Active"),"",IF(SUMPRODUCT(($C$7:$C$506="Active")*($D$7:$D$506=D230)*($F$7:$F$506=F230)*($M$7:$M$506&lt;N230)*($N$7:$N$506&gt;M230)*($A$7:$A$506&lt;&gt;A230))&gt;0,"Overlap",""))</f>
        <v/>
      </c>
      <c r="U230" s="22">
        <f>IF(COUNTA(A230:O230)=0,"",IF(A230="","Missing ID",IF(COUNTIF($A$7:$A$506,A230)&gt;1,"Duplicate ID",IF(G230="","Provider not found",IF(N230&lt;=M230,"End must be after start",IF(AND(J230="Available",L230&gt;Q230),"Booked exceeds capacity","OK"))))))</f>
        <v/>
      </c>
      <c r="V230" s="22">
        <f>IF(U230="","",IF(U230&lt;&gt;"OK",U230,IF(T230="Overlap","Overlap","OK")))</f>
        <v/>
      </c>
      <c r="W230" s="20" t="n"/>
      <c r="X230" s="22">
        <f>IF(OR(D230="",C230&lt;&gt;"Active"),0,IF(AND(D230&gt;=Dashboard!$A$5,D230&lt;=Dashboard!$C$5,OR(Dashboard!$E$5="All Clinics",H230=Dashboard!$E$5),OR(Dashboard!$G$5="All Providers",F230=Dashboard!$G$5),OR(Dashboard!$I$5="All Visit Modes",I230=Dashboard!$I$5)),1,0))</f>
        <v/>
      </c>
    </row>
    <row r="231">
      <c r="A231" s="20" t="n"/>
      <c r="B231" s="21" t="n"/>
      <c r="C231" s="20" t="n"/>
      <c r="D231" s="21" t="n"/>
      <c r="E231" s="22">
        <f>IF(D231="","",CHOOSE(WEEKDAY(D231,1),"Sunday","Monday","Tuesday","Wednesday","Thursday","Friday","Saturday"))</f>
        <v/>
      </c>
      <c r="F231" s="20" t="n"/>
      <c r="G231" s="22">
        <f>IFERROR(INDEX('Provider Directory'!$A$7:$A$106,MATCH(F231,'Provider Directory'!$C$7:$C$106,0)),"")</f>
        <v/>
      </c>
      <c r="H231" s="20" t="n"/>
      <c r="I231" s="20" t="n"/>
      <c r="J231" s="20" t="n"/>
      <c r="K231" s="20" t="n"/>
      <c r="L231" s="20" t="n"/>
      <c r="M231" s="23" t="n"/>
      <c r="N231" s="23" t="n"/>
      <c r="O231" s="20" t="n"/>
      <c r="P231" s="24">
        <f>IF(OR(C231&lt;&gt;"Active",J231&lt;&gt;"Available",N231&lt;=M231),0,MAX(0,((N231-M231)*1440-IF(O231="",0,O231))/60))</f>
        <v/>
      </c>
      <c r="Q231" s="22">
        <f>IF(OR(K231="",K231&lt;=0,P231&lt;=0),0,INT(P231*60/K231))</f>
        <v/>
      </c>
      <c r="R231" s="22">
        <f>IF(Q231="","",MAX(0,Q231-IF(L231="",0,L231)))</f>
        <v/>
      </c>
      <c r="S231" s="34">
        <f>IF(Q231=0,"",IF(L231="",0,L231/Q231))</f>
        <v/>
      </c>
      <c r="T231" s="22">
        <f>IF(OR(A231="",C231&lt;&gt;"Active"),"",IF(SUMPRODUCT(($C$7:$C$506="Active")*($D$7:$D$506=D231)*($F$7:$F$506=F231)*($M$7:$M$506&lt;N231)*($N$7:$N$506&gt;M231)*($A$7:$A$506&lt;&gt;A231))&gt;0,"Overlap",""))</f>
        <v/>
      </c>
      <c r="U231" s="22">
        <f>IF(COUNTA(A231:O231)=0,"",IF(A231="","Missing ID",IF(COUNTIF($A$7:$A$506,A231)&gt;1,"Duplicate ID",IF(G231="","Provider not found",IF(N231&lt;=M231,"End must be after start",IF(AND(J231="Available",L231&gt;Q231),"Booked exceeds capacity","OK"))))))</f>
        <v/>
      </c>
      <c r="V231" s="22">
        <f>IF(U231="","",IF(U231&lt;&gt;"OK",U231,IF(T231="Overlap","Overlap","OK")))</f>
        <v/>
      </c>
      <c r="W231" s="20" t="n"/>
      <c r="X231" s="22">
        <f>IF(OR(D231="",C231&lt;&gt;"Active"),0,IF(AND(D231&gt;=Dashboard!$A$5,D231&lt;=Dashboard!$C$5,OR(Dashboard!$E$5="All Clinics",H231=Dashboard!$E$5),OR(Dashboard!$G$5="All Providers",F231=Dashboard!$G$5),OR(Dashboard!$I$5="All Visit Modes",I231=Dashboard!$I$5)),1,0))</f>
        <v/>
      </c>
    </row>
    <row r="232">
      <c r="A232" s="20" t="n"/>
      <c r="B232" s="21" t="n"/>
      <c r="C232" s="20" t="n"/>
      <c r="D232" s="21" t="n"/>
      <c r="E232" s="22">
        <f>IF(D232="","",CHOOSE(WEEKDAY(D232,1),"Sunday","Monday","Tuesday","Wednesday","Thursday","Friday","Saturday"))</f>
        <v/>
      </c>
      <c r="F232" s="20" t="n"/>
      <c r="G232" s="22">
        <f>IFERROR(INDEX('Provider Directory'!$A$7:$A$106,MATCH(F232,'Provider Directory'!$C$7:$C$106,0)),"")</f>
        <v/>
      </c>
      <c r="H232" s="20" t="n"/>
      <c r="I232" s="20" t="n"/>
      <c r="J232" s="20" t="n"/>
      <c r="K232" s="20" t="n"/>
      <c r="L232" s="20" t="n"/>
      <c r="M232" s="23" t="n"/>
      <c r="N232" s="23" t="n"/>
      <c r="O232" s="20" t="n"/>
      <c r="P232" s="24">
        <f>IF(OR(C232&lt;&gt;"Active",J232&lt;&gt;"Available",N232&lt;=M232),0,MAX(0,((N232-M232)*1440-IF(O232="",0,O232))/60))</f>
        <v/>
      </c>
      <c r="Q232" s="22">
        <f>IF(OR(K232="",K232&lt;=0,P232&lt;=0),0,INT(P232*60/K232))</f>
        <v/>
      </c>
      <c r="R232" s="22">
        <f>IF(Q232="","",MAX(0,Q232-IF(L232="",0,L232)))</f>
        <v/>
      </c>
      <c r="S232" s="34">
        <f>IF(Q232=0,"",IF(L232="",0,L232/Q232))</f>
        <v/>
      </c>
      <c r="T232" s="22">
        <f>IF(OR(A232="",C232&lt;&gt;"Active"),"",IF(SUMPRODUCT(($C$7:$C$506="Active")*($D$7:$D$506=D232)*($F$7:$F$506=F232)*($M$7:$M$506&lt;N232)*($N$7:$N$506&gt;M232)*($A$7:$A$506&lt;&gt;A232))&gt;0,"Overlap",""))</f>
        <v/>
      </c>
      <c r="U232" s="22">
        <f>IF(COUNTA(A232:O232)=0,"",IF(A232="","Missing ID",IF(COUNTIF($A$7:$A$506,A232)&gt;1,"Duplicate ID",IF(G232="","Provider not found",IF(N232&lt;=M232,"End must be after start",IF(AND(J232="Available",L232&gt;Q232),"Booked exceeds capacity","OK"))))))</f>
        <v/>
      </c>
      <c r="V232" s="22">
        <f>IF(U232="","",IF(U232&lt;&gt;"OK",U232,IF(T232="Overlap","Overlap","OK")))</f>
        <v/>
      </c>
      <c r="W232" s="20" t="n"/>
      <c r="X232" s="22">
        <f>IF(OR(D232="",C232&lt;&gt;"Active"),0,IF(AND(D232&gt;=Dashboard!$A$5,D232&lt;=Dashboard!$C$5,OR(Dashboard!$E$5="All Clinics",H232=Dashboard!$E$5),OR(Dashboard!$G$5="All Providers",F232=Dashboard!$G$5),OR(Dashboard!$I$5="All Visit Modes",I232=Dashboard!$I$5)),1,0))</f>
        <v/>
      </c>
    </row>
    <row r="233">
      <c r="A233" s="20" t="n"/>
      <c r="B233" s="21" t="n"/>
      <c r="C233" s="20" t="n"/>
      <c r="D233" s="21" t="n"/>
      <c r="E233" s="22">
        <f>IF(D233="","",CHOOSE(WEEKDAY(D233,1),"Sunday","Monday","Tuesday","Wednesday","Thursday","Friday","Saturday"))</f>
        <v/>
      </c>
      <c r="F233" s="20" t="n"/>
      <c r="G233" s="22">
        <f>IFERROR(INDEX('Provider Directory'!$A$7:$A$106,MATCH(F233,'Provider Directory'!$C$7:$C$106,0)),"")</f>
        <v/>
      </c>
      <c r="H233" s="20" t="n"/>
      <c r="I233" s="20" t="n"/>
      <c r="J233" s="20" t="n"/>
      <c r="K233" s="20" t="n"/>
      <c r="L233" s="20" t="n"/>
      <c r="M233" s="23" t="n"/>
      <c r="N233" s="23" t="n"/>
      <c r="O233" s="20" t="n"/>
      <c r="P233" s="24">
        <f>IF(OR(C233&lt;&gt;"Active",J233&lt;&gt;"Available",N233&lt;=M233),0,MAX(0,((N233-M233)*1440-IF(O233="",0,O233))/60))</f>
        <v/>
      </c>
      <c r="Q233" s="22">
        <f>IF(OR(K233="",K233&lt;=0,P233&lt;=0),0,INT(P233*60/K233))</f>
        <v/>
      </c>
      <c r="R233" s="22">
        <f>IF(Q233="","",MAX(0,Q233-IF(L233="",0,L233)))</f>
        <v/>
      </c>
      <c r="S233" s="34">
        <f>IF(Q233=0,"",IF(L233="",0,L233/Q233))</f>
        <v/>
      </c>
      <c r="T233" s="22">
        <f>IF(OR(A233="",C233&lt;&gt;"Active"),"",IF(SUMPRODUCT(($C$7:$C$506="Active")*($D$7:$D$506=D233)*($F$7:$F$506=F233)*($M$7:$M$506&lt;N233)*($N$7:$N$506&gt;M233)*($A$7:$A$506&lt;&gt;A233))&gt;0,"Overlap",""))</f>
        <v/>
      </c>
      <c r="U233" s="22">
        <f>IF(COUNTA(A233:O233)=0,"",IF(A233="","Missing ID",IF(COUNTIF($A$7:$A$506,A233)&gt;1,"Duplicate ID",IF(G233="","Provider not found",IF(N233&lt;=M233,"End must be after start",IF(AND(J233="Available",L233&gt;Q233),"Booked exceeds capacity","OK"))))))</f>
        <v/>
      </c>
      <c r="V233" s="22">
        <f>IF(U233="","",IF(U233&lt;&gt;"OK",U233,IF(T233="Overlap","Overlap","OK")))</f>
        <v/>
      </c>
      <c r="W233" s="20" t="n"/>
      <c r="X233" s="22">
        <f>IF(OR(D233="",C233&lt;&gt;"Active"),0,IF(AND(D233&gt;=Dashboard!$A$5,D233&lt;=Dashboard!$C$5,OR(Dashboard!$E$5="All Clinics",H233=Dashboard!$E$5),OR(Dashboard!$G$5="All Providers",F233=Dashboard!$G$5),OR(Dashboard!$I$5="All Visit Modes",I233=Dashboard!$I$5)),1,0))</f>
        <v/>
      </c>
    </row>
    <row r="234">
      <c r="A234" s="20" t="n"/>
      <c r="B234" s="21" t="n"/>
      <c r="C234" s="20" t="n"/>
      <c r="D234" s="21" t="n"/>
      <c r="E234" s="22">
        <f>IF(D234="","",CHOOSE(WEEKDAY(D234,1),"Sunday","Monday","Tuesday","Wednesday","Thursday","Friday","Saturday"))</f>
        <v/>
      </c>
      <c r="F234" s="20" t="n"/>
      <c r="G234" s="22">
        <f>IFERROR(INDEX('Provider Directory'!$A$7:$A$106,MATCH(F234,'Provider Directory'!$C$7:$C$106,0)),"")</f>
        <v/>
      </c>
      <c r="H234" s="20" t="n"/>
      <c r="I234" s="20" t="n"/>
      <c r="J234" s="20" t="n"/>
      <c r="K234" s="20" t="n"/>
      <c r="L234" s="20" t="n"/>
      <c r="M234" s="23" t="n"/>
      <c r="N234" s="23" t="n"/>
      <c r="O234" s="20" t="n"/>
      <c r="P234" s="24">
        <f>IF(OR(C234&lt;&gt;"Active",J234&lt;&gt;"Available",N234&lt;=M234),0,MAX(0,((N234-M234)*1440-IF(O234="",0,O234))/60))</f>
        <v/>
      </c>
      <c r="Q234" s="22">
        <f>IF(OR(K234="",K234&lt;=0,P234&lt;=0),0,INT(P234*60/K234))</f>
        <v/>
      </c>
      <c r="R234" s="22">
        <f>IF(Q234="","",MAX(0,Q234-IF(L234="",0,L234)))</f>
        <v/>
      </c>
      <c r="S234" s="34">
        <f>IF(Q234=0,"",IF(L234="",0,L234/Q234))</f>
        <v/>
      </c>
      <c r="T234" s="22">
        <f>IF(OR(A234="",C234&lt;&gt;"Active"),"",IF(SUMPRODUCT(($C$7:$C$506="Active")*($D$7:$D$506=D234)*($F$7:$F$506=F234)*($M$7:$M$506&lt;N234)*($N$7:$N$506&gt;M234)*($A$7:$A$506&lt;&gt;A234))&gt;0,"Overlap",""))</f>
        <v/>
      </c>
      <c r="U234" s="22">
        <f>IF(COUNTA(A234:O234)=0,"",IF(A234="","Missing ID",IF(COUNTIF($A$7:$A$506,A234)&gt;1,"Duplicate ID",IF(G234="","Provider not found",IF(N234&lt;=M234,"End must be after start",IF(AND(J234="Available",L234&gt;Q234),"Booked exceeds capacity","OK"))))))</f>
        <v/>
      </c>
      <c r="V234" s="22">
        <f>IF(U234="","",IF(U234&lt;&gt;"OK",U234,IF(T234="Overlap","Overlap","OK")))</f>
        <v/>
      </c>
      <c r="W234" s="20" t="n"/>
      <c r="X234" s="22">
        <f>IF(OR(D234="",C234&lt;&gt;"Active"),0,IF(AND(D234&gt;=Dashboard!$A$5,D234&lt;=Dashboard!$C$5,OR(Dashboard!$E$5="All Clinics",H234=Dashboard!$E$5),OR(Dashboard!$G$5="All Providers",F234=Dashboard!$G$5),OR(Dashboard!$I$5="All Visit Modes",I234=Dashboard!$I$5)),1,0))</f>
        <v/>
      </c>
    </row>
    <row r="235">
      <c r="A235" s="20" t="n"/>
      <c r="B235" s="21" t="n"/>
      <c r="C235" s="20" t="n"/>
      <c r="D235" s="21" t="n"/>
      <c r="E235" s="22">
        <f>IF(D235="","",CHOOSE(WEEKDAY(D235,1),"Sunday","Monday","Tuesday","Wednesday","Thursday","Friday","Saturday"))</f>
        <v/>
      </c>
      <c r="F235" s="20" t="n"/>
      <c r="G235" s="22">
        <f>IFERROR(INDEX('Provider Directory'!$A$7:$A$106,MATCH(F235,'Provider Directory'!$C$7:$C$106,0)),"")</f>
        <v/>
      </c>
      <c r="H235" s="20" t="n"/>
      <c r="I235" s="20" t="n"/>
      <c r="J235" s="20" t="n"/>
      <c r="K235" s="20" t="n"/>
      <c r="L235" s="20" t="n"/>
      <c r="M235" s="23" t="n"/>
      <c r="N235" s="23" t="n"/>
      <c r="O235" s="20" t="n"/>
      <c r="P235" s="24">
        <f>IF(OR(C235&lt;&gt;"Active",J235&lt;&gt;"Available",N235&lt;=M235),0,MAX(0,((N235-M235)*1440-IF(O235="",0,O235))/60))</f>
        <v/>
      </c>
      <c r="Q235" s="22">
        <f>IF(OR(K235="",K235&lt;=0,P235&lt;=0),0,INT(P235*60/K235))</f>
        <v/>
      </c>
      <c r="R235" s="22">
        <f>IF(Q235="","",MAX(0,Q235-IF(L235="",0,L235)))</f>
        <v/>
      </c>
      <c r="S235" s="34">
        <f>IF(Q235=0,"",IF(L235="",0,L235/Q235))</f>
        <v/>
      </c>
      <c r="T235" s="22">
        <f>IF(OR(A235="",C235&lt;&gt;"Active"),"",IF(SUMPRODUCT(($C$7:$C$506="Active")*($D$7:$D$506=D235)*($F$7:$F$506=F235)*($M$7:$M$506&lt;N235)*($N$7:$N$506&gt;M235)*($A$7:$A$506&lt;&gt;A235))&gt;0,"Overlap",""))</f>
        <v/>
      </c>
      <c r="U235" s="22">
        <f>IF(COUNTA(A235:O235)=0,"",IF(A235="","Missing ID",IF(COUNTIF($A$7:$A$506,A235)&gt;1,"Duplicate ID",IF(G235="","Provider not found",IF(N235&lt;=M235,"End must be after start",IF(AND(J235="Available",L235&gt;Q235),"Booked exceeds capacity","OK"))))))</f>
        <v/>
      </c>
      <c r="V235" s="22">
        <f>IF(U235="","",IF(U235&lt;&gt;"OK",U235,IF(T235="Overlap","Overlap","OK")))</f>
        <v/>
      </c>
      <c r="W235" s="20" t="n"/>
      <c r="X235" s="22">
        <f>IF(OR(D235="",C235&lt;&gt;"Active"),0,IF(AND(D235&gt;=Dashboard!$A$5,D235&lt;=Dashboard!$C$5,OR(Dashboard!$E$5="All Clinics",H235=Dashboard!$E$5),OR(Dashboard!$G$5="All Providers",F235=Dashboard!$G$5),OR(Dashboard!$I$5="All Visit Modes",I235=Dashboard!$I$5)),1,0))</f>
        <v/>
      </c>
    </row>
    <row r="236">
      <c r="A236" s="20" t="n"/>
      <c r="B236" s="21" t="n"/>
      <c r="C236" s="20" t="n"/>
      <c r="D236" s="21" t="n"/>
      <c r="E236" s="22">
        <f>IF(D236="","",CHOOSE(WEEKDAY(D236,1),"Sunday","Monday","Tuesday","Wednesday","Thursday","Friday","Saturday"))</f>
        <v/>
      </c>
      <c r="F236" s="20" t="n"/>
      <c r="G236" s="22">
        <f>IFERROR(INDEX('Provider Directory'!$A$7:$A$106,MATCH(F236,'Provider Directory'!$C$7:$C$106,0)),"")</f>
        <v/>
      </c>
      <c r="H236" s="20" t="n"/>
      <c r="I236" s="20" t="n"/>
      <c r="J236" s="20" t="n"/>
      <c r="K236" s="20" t="n"/>
      <c r="L236" s="20" t="n"/>
      <c r="M236" s="23" t="n"/>
      <c r="N236" s="23" t="n"/>
      <c r="O236" s="20" t="n"/>
      <c r="P236" s="24">
        <f>IF(OR(C236&lt;&gt;"Active",J236&lt;&gt;"Available",N236&lt;=M236),0,MAX(0,((N236-M236)*1440-IF(O236="",0,O236))/60))</f>
        <v/>
      </c>
      <c r="Q236" s="22">
        <f>IF(OR(K236="",K236&lt;=0,P236&lt;=0),0,INT(P236*60/K236))</f>
        <v/>
      </c>
      <c r="R236" s="22">
        <f>IF(Q236="","",MAX(0,Q236-IF(L236="",0,L236)))</f>
        <v/>
      </c>
      <c r="S236" s="34">
        <f>IF(Q236=0,"",IF(L236="",0,L236/Q236))</f>
        <v/>
      </c>
      <c r="T236" s="22">
        <f>IF(OR(A236="",C236&lt;&gt;"Active"),"",IF(SUMPRODUCT(($C$7:$C$506="Active")*($D$7:$D$506=D236)*($F$7:$F$506=F236)*($M$7:$M$506&lt;N236)*($N$7:$N$506&gt;M236)*($A$7:$A$506&lt;&gt;A236))&gt;0,"Overlap",""))</f>
        <v/>
      </c>
      <c r="U236" s="22">
        <f>IF(COUNTA(A236:O236)=0,"",IF(A236="","Missing ID",IF(COUNTIF($A$7:$A$506,A236)&gt;1,"Duplicate ID",IF(G236="","Provider not found",IF(N236&lt;=M236,"End must be after start",IF(AND(J236="Available",L236&gt;Q236),"Booked exceeds capacity","OK"))))))</f>
        <v/>
      </c>
      <c r="V236" s="22">
        <f>IF(U236="","",IF(U236&lt;&gt;"OK",U236,IF(T236="Overlap","Overlap","OK")))</f>
        <v/>
      </c>
      <c r="W236" s="20" t="n"/>
      <c r="X236" s="22">
        <f>IF(OR(D236="",C236&lt;&gt;"Active"),0,IF(AND(D236&gt;=Dashboard!$A$5,D236&lt;=Dashboard!$C$5,OR(Dashboard!$E$5="All Clinics",H236=Dashboard!$E$5),OR(Dashboard!$G$5="All Providers",F236=Dashboard!$G$5),OR(Dashboard!$I$5="All Visit Modes",I236=Dashboard!$I$5)),1,0))</f>
        <v/>
      </c>
    </row>
    <row r="237">
      <c r="A237" s="20" t="n"/>
      <c r="B237" s="21" t="n"/>
      <c r="C237" s="20" t="n"/>
      <c r="D237" s="21" t="n"/>
      <c r="E237" s="22">
        <f>IF(D237="","",CHOOSE(WEEKDAY(D237,1),"Sunday","Monday","Tuesday","Wednesday","Thursday","Friday","Saturday"))</f>
        <v/>
      </c>
      <c r="F237" s="20" t="n"/>
      <c r="G237" s="22">
        <f>IFERROR(INDEX('Provider Directory'!$A$7:$A$106,MATCH(F237,'Provider Directory'!$C$7:$C$106,0)),"")</f>
        <v/>
      </c>
      <c r="H237" s="20" t="n"/>
      <c r="I237" s="20" t="n"/>
      <c r="J237" s="20" t="n"/>
      <c r="K237" s="20" t="n"/>
      <c r="L237" s="20" t="n"/>
      <c r="M237" s="23" t="n"/>
      <c r="N237" s="23" t="n"/>
      <c r="O237" s="20" t="n"/>
      <c r="P237" s="24">
        <f>IF(OR(C237&lt;&gt;"Active",J237&lt;&gt;"Available",N237&lt;=M237),0,MAX(0,((N237-M237)*1440-IF(O237="",0,O237))/60))</f>
        <v/>
      </c>
      <c r="Q237" s="22">
        <f>IF(OR(K237="",K237&lt;=0,P237&lt;=0),0,INT(P237*60/K237))</f>
        <v/>
      </c>
      <c r="R237" s="22">
        <f>IF(Q237="","",MAX(0,Q237-IF(L237="",0,L237)))</f>
        <v/>
      </c>
      <c r="S237" s="34">
        <f>IF(Q237=0,"",IF(L237="",0,L237/Q237))</f>
        <v/>
      </c>
      <c r="T237" s="22">
        <f>IF(OR(A237="",C237&lt;&gt;"Active"),"",IF(SUMPRODUCT(($C$7:$C$506="Active")*($D$7:$D$506=D237)*($F$7:$F$506=F237)*($M$7:$M$506&lt;N237)*($N$7:$N$506&gt;M237)*($A$7:$A$506&lt;&gt;A237))&gt;0,"Overlap",""))</f>
        <v/>
      </c>
      <c r="U237" s="22">
        <f>IF(COUNTA(A237:O237)=0,"",IF(A237="","Missing ID",IF(COUNTIF($A$7:$A$506,A237)&gt;1,"Duplicate ID",IF(G237="","Provider not found",IF(N237&lt;=M237,"End must be after start",IF(AND(J237="Available",L237&gt;Q237),"Booked exceeds capacity","OK"))))))</f>
        <v/>
      </c>
      <c r="V237" s="22">
        <f>IF(U237="","",IF(U237&lt;&gt;"OK",U237,IF(T237="Overlap","Overlap","OK")))</f>
        <v/>
      </c>
      <c r="W237" s="20" t="n"/>
      <c r="X237" s="22">
        <f>IF(OR(D237="",C237&lt;&gt;"Active"),0,IF(AND(D237&gt;=Dashboard!$A$5,D237&lt;=Dashboard!$C$5,OR(Dashboard!$E$5="All Clinics",H237=Dashboard!$E$5),OR(Dashboard!$G$5="All Providers",F237=Dashboard!$G$5),OR(Dashboard!$I$5="All Visit Modes",I237=Dashboard!$I$5)),1,0))</f>
        <v/>
      </c>
    </row>
    <row r="238">
      <c r="A238" s="20" t="n"/>
      <c r="B238" s="21" t="n"/>
      <c r="C238" s="20" t="n"/>
      <c r="D238" s="21" t="n"/>
      <c r="E238" s="22">
        <f>IF(D238="","",CHOOSE(WEEKDAY(D238,1),"Sunday","Monday","Tuesday","Wednesday","Thursday","Friday","Saturday"))</f>
        <v/>
      </c>
      <c r="F238" s="20" t="n"/>
      <c r="G238" s="22">
        <f>IFERROR(INDEX('Provider Directory'!$A$7:$A$106,MATCH(F238,'Provider Directory'!$C$7:$C$106,0)),"")</f>
        <v/>
      </c>
      <c r="H238" s="20" t="n"/>
      <c r="I238" s="20" t="n"/>
      <c r="J238" s="20" t="n"/>
      <c r="K238" s="20" t="n"/>
      <c r="L238" s="20" t="n"/>
      <c r="M238" s="23" t="n"/>
      <c r="N238" s="23" t="n"/>
      <c r="O238" s="20" t="n"/>
      <c r="P238" s="24">
        <f>IF(OR(C238&lt;&gt;"Active",J238&lt;&gt;"Available",N238&lt;=M238),0,MAX(0,((N238-M238)*1440-IF(O238="",0,O238))/60))</f>
        <v/>
      </c>
      <c r="Q238" s="22">
        <f>IF(OR(K238="",K238&lt;=0,P238&lt;=0),0,INT(P238*60/K238))</f>
        <v/>
      </c>
      <c r="R238" s="22">
        <f>IF(Q238="","",MAX(0,Q238-IF(L238="",0,L238)))</f>
        <v/>
      </c>
      <c r="S238" s="34">
        <f>IF(Q238=0,"",IF(L238="",0,L238/Q238))</f>
        <v/>
      </c>
      <c r="T238" s="22">
        <f>IF(OR(A238="",C238&lt;&gt;"Active"),"",IF(SUMPRODUCT(($C$7:$C$506="Active")*($D$7:$D$506=D238)*($F$7:$F$506=F238)*($M$7:$M$506&lt;N238)*($N$7:$N$506&gt;M238)*($A$7:$A$506&lt;&gt;A238))&gt;0,"Overlap",""))</f>
        <v/>
      </c>
      <c r="U238" s="22">
        <f>IF(COUNTA(A238:O238)=0,"",IF(A238="","Missing ID",IF(COUNTIF($A$7:$A$506,A238)&gt;1,"Duplicate ID",IF(G238="","Provider not found",IF(N238&lt;=M238,"End must be after start",IF(AND(J238="Available",L238&gt;Q238),"Booked exceeds capacity","OK"))))))</f>
        <v/>
      </c>
      <c r="V238" s="22">
        <f>IF(U238="","",IF(U238&lt;&gt;"OK",U238,IF(T238="Overlap","Overlap","OK")))</f>
        <v/>
      </c>
      <c r="W238" s="20" t="n"/>
      <c r="X238" s="22">
        <f>IF(OR(D238="",C238&lt;&gt;"Active"),0,IF(AND(D238&gt;=Dashboard!$A$5,D238&lt;=Dashboard!$C$5,OR(Dashboard!$E$5="All Clinics",H238=Dashboard!$E$5),OR(Dashboard!$G$5="All Providers",F238=Dashboard!$G$5),OR(Dashboard!$I$5="All Visit Modes",I238=Dashboard!$I$5)),1,0))</f>
        <v/>
      </c>
    </row>
    <row r="239">
      <c r="A239" s="20" t="n"/>
      <c r="B239" s="21" t="n"/>
      <c r="C239" s="20" t="n"/>
      <c r="D239" s="21" t="n"/>
      <c r="E239" s="22">
        <f>IF(D239="","",CHOOSE(WEEKDAY(D239,1),"Sunday","Monday","Tuesday","Wednesday","Thursday","Friday","Saturday"))</f>
        <v/>
      </c>
      <c r="F239" s="20" t="n"/>
      <c r="G239" s="22">
        <f>IFERROR(INDEX('Provider Directory'!$A$7:$A$106,MATCH(F239,'Provider Directory'!$C$7:$C$106,0)),"")</f>
        <v/>
      </c>
      <c r="H239" s="20" t="n"/>
      <c r="I239" s="20" t="n"/>
      <c r="J239" s="20" t="n"/>
      <c r="K239" s="20" t="n"/>
      <c r="L239" s="20" t="n"/>
      <c r="M239" s="23" t="n"/>
      <c r="N239" s="23" t="n"/>
      <c r="O239" s="20" t="n"/>
      <c r="P239" s="24">
        <f>IF(OR(C239&lt;&gt;"Active",J239&lt;&gt;"Available",N239&lt;=M239),0,MAX(0,((N239-M239)*1440-IF(O239="",0,O239))/60))</f>
        <v/>
      </c>
      <c r="Q239" s="22">
        <f>IF(OR(K239="",K239&lt;=0,P239&lt;=0),0,INT(P239*60/K239))</f>
        <v/>
      </c>
      <c r="R239" s="22">
        <f>IF(Q239="","",MAX(0,Q239-IF(L239="",0,L239)))</f>
        <v/>
      </c>
      <c r="S239" s="34">
        <f>IF(Q239=0,"",IF(L239="",0,L239/Q239))</f>
        <v/>
      </c>
      <c r="T239" s="22">
        <f>IF(OR(A239="",C239&lt;&gt;"Active"),"",IF(SUMPRODUCT(($C$7:$C$506="Active")*($D$7:$D$506=D239)*($F$7:$F$506=F239)*($M$7:$M$506&lt;N239)*($N$7:$N$506&gt;M239)*($A$7:$A$506&lt;&gt;A239))&gt;0,"Overlap",""))</f>
        <v/>
      </c>
      <c r="U239" s="22">
        <f>IF(COUNTA(A239:O239)=0,"",IF(A239="","Missing ID",IF(COUNTIF($A$7:$A$506,A239)&gt;1,"Duplicate ID",IF(G239="","Provider not found",IF(N239&lt;=M239,"End must be after start",IF(AND(J239="Available",L239&gt;Q239),"Booked exceeds capacity","OK"))))))</f>
        <v/>
      </c>
      <c r="V239" s="22">
        <f>IF(U239="","",IF(U239&lt;&gt;"OK",U239,IF(T239="Overlap","Overlap","OK")))</f>
        <v/>
      </c>
      <c r="W239" s="20" t="n"/>
      <c r="X239" s="22">
        <f>IF(OR(D239="",C239&lt;&gt;"Active"),0,IF(AND(D239&gt;=Dashboard!$A$5,D239&lt;=Dashboard!$C$5,OR(Dashboard!$E$5="All Clinics",H239=Dashboard!$E$5),OR(Dashboard!$G$5="All Providers",F239=Dashboard!$G$5),OR(Dashboard!$I$5="All Visit Modes",I239=Dashboard!$I$5)),1,0))</f>
        <v/>
      </c>
    </row>
    <row r="240">
      <c r="A240" s="20" t="n"/>
      <c r="B240" s="21" t="n"/>
      <c r="C240" s="20" t="n"/>
      <c r="D240" s="21" t="n"/>
      <c r="E240" s="22">
        <f>IF(D240="","",CHOOSE(WEEKDAY(D240,1),"Sunday","Monday","Tuesday","Wednesday","Thursday","Friday","Saturday"))</f>
        <v/>
      </c>
      <c r="F240" s="20" t="n"/>
      <c r="G240" s="22">
        <f>IFERROR(INDEX('Provider Directory'!$A$7:$A$106,MATCH(F240,'Provider Directory'!$C$7:$C$106,0)),"")</f>
        <v/>
      </c>
      <c r="H240" s="20" t="n"/>
      <c r="I240" s="20" t="n"/>
      <c r="J240" s="20" t="n"/>
      <c r="K240" s="20" t="n"/>
      <c r="L240" s="20" t="n"/>
      <c r="M240" s="23" t="n"/>
      <c r="N240" s="23" t="n"/>
      <c r="O240" s="20" t="n"/>
      <c r="P240" s="24">
        <f>IF(OR(C240&lt;&gt;"Active",J240&lt;&gt;"Available",N240&lt;=M240),0,MAX(0,((N240-M240)*1440-IF(O240="",0,O240))/60))</f>
        <v/>
      </c>
      <c r="Q240" s="22">
        <f>IF(OR(K240="",K240&lt;=0,P240&lt;=0),0,INT(P240*60/K240))</f>
        <v/>
      </c>
      <c r="R240" s="22">
        <f>IF(Q240="","",MAX(0,Q240-IF(L240="",0,L240)))</f>
        <v/>
      </c>
      <c r="S240" s="34">
        <f>IF(Q240=0,"",IF(L240="",0,L240/Q240))</f>
        <v/>
      </c>
      <c r="T240" s="22">
        <f>IF(OR(A240="",C240&lt;&gt;"Active"),"",IF(SUMPRODUCT(($C$7:$C$506="Active")*($D$7:$D$506=D240)*($F$7:$F$506=F240)*($M$7:$M$506&lt;N240)*($N$7:$N$506&gt;M240)*($A$7:$A$506&lt;&gt;A240))&gt;0,"Overlap",""))</f>
        <v/>
      </c>
      <c r="U240" s="22">
        <f>IF(COUNTA(A240:O240)=0,"",IF(A240="","Missing ID",IF(COUNTIF($A$7:$A$506,A240)&gt;1,"Duplicate ID",IF(G240="","Provider not found",IF(N240&lt;=M240,"End must be after start",IF(AND(J240="Available",L240&gt;Q240),"Booked exceeds capacity","OK"))))))</f>
        <v/>
      </c>
      <c r="V240" s="22">
        <f>IF(U240="","",IF(U240&lt;&gt;"OK",U240,IF(T240="Overlap","Overlap","OK")))</f>
        <v/>
      </c>
      <c r="W240" s="20" t="n"/>
      <c r="X240" s="22">
        <f>IF(OR(D240="",C240&lt;&gt;"Active"),0,IF(AND(D240&gt;=Dashboard!$A$5,D240&lt;=Dashboard!$C$5,OR(Dashboard!$E$5="All Clinics",H240=Dashboard!$E$5),OR(Dashboard!$G$5="All Providers",F240=Dashboard!$G$5),OR(Dashboard!$I$5="All Visit Modes",I240=Dashboard!$I$5)),1,0))</f>
        <v/>
      </c>
    </row>
    <row r="241">
      <c r="A241" s="20" t="n"/>
      <c r="B241" s="21" t="n"/>
      <c r="C241" s="20" t="n"/>
      <c r="D241" s="21" t="n"/>
      <c r="E241" s="22">
        <f>IF(D241="","",CHOOSE(WEEKDAY(D241,1),"Sunday","Monday","Tuesday","Wednesday","Thursday","Friday","Saturday"))</f>
        <v/>
      </c>
      <c r="F241" s="20" t="n"/>
      <c r="G241" s="22">
        <f>IFERROR(INDEX('Provider Directory'!$A$7:$A$106,MATCH(F241,'Provider Directory'!$C$7:$C$106,0)),"")</f>
        <v/>
      </c>
      <c r="H241" s="20" t="n"/>
      <c r="I241" s="20" t="n"/>
      <c r="J241" s="20" t="n"/>
      <c r="K241" s="20" t="n"/>
      <c r="L241" s="20" t="n"/>
      <c r="M241" s="23" t="n"/>
      <c r="N241" s="23" t="n"/>
      <c r="O241" s="20" t="n"/>
      <c r="P241" s="24">
        <f>IF(OR(C241&lt;&gt;"Active",J241&lt;&gt;"Available",N241&lt;=M241),0,MAX(0,((N241-M241)*1440-IF(O241="",0,O241))/60))</f>
        <v/>
      </c>
      <c r="Q241" s="22">
        <f>IF(OR(K241="",K241&lt;=0,P241&lt;=0),0,INT(P241*60/K241))</f>
        <v/>
      </c>
      <c r="R241" s="22">
        <f>IF(Q241="","",MAX(0,Q241-IF(L241="",0,L241)))</f>
        <v/>
      </c>
      <c r="S241" s="34">
        <f>IF(Q241=0,"",IF(L241="",0,L241/Q241))</f>
        <v/>
      </c>
      <c r="T241" s="22">
        <f>IF(OR(A241="",C241&lt;&gt;"Active"),"",IF(SUMPRODUCT(($C$7:$C$506="Active")*($D$7:$D$506=D241)*($F$7:$F$506=F241)*($M$7:$M$506&lt;N241)*($N$7:$N$506&gt;M241)*($A$7:$A$506&lt;&gt;A241))&gt;0,"Overlap",""))</f>
        <v/>
      </c>
      <c r="U241" s="22">
        <f>IF(COUNTA(A241:O241)=0,"",IF(A241="","Missing ID",IF(COUNTIF($A$7:$A$506,A241)&gt;1,"Duplicate ID",IF(G241="","Provider not found",IF(N241&lt;=M241,"End must be after start",IF(AND(J241="Available",L241&gt;Q241),"Booked exceeds capacity","OK"))))))</f>
        <v/>
      </c>
      <c r="V241" s="22">
        <f>IF(U241="","",IF(U241&lt;&gt;"OK",U241,IF(T241="Overlap","Overlap","OK")))</f>
        <v/>
      </c>
      <c r="W241" s="20" t="n"/>
      <c r="X241" s="22">
        <f>IF(OR(D241="",C241&lt;&gt;"Active"),0,IF(AND(D241&gt;=Dashboard!$A$5,D241&lt;=Dashboard!$C$5,OR(Dashboard!$E$5="All Clinics",H241=Dashboard!$E$5),OR(Dashboard!$G$5="All Providers",F241=Dashboard!$G$5),OR(Dashboard!$I$5="All Visit Modes",I241=Dashboard!$I$5)),1,0))</f>
        <v/>
      </c>
    </row>
    <row r="242">
      <c r="A242" s="20" t="n"/>
      <c r="B242" s="21" t="n"/>
      <c r="C242" s="20" t="n"/>
      <c r="D242" s="21" t="n"/>
      <c r="E242" s="22">
        <f>IF(D242="","",CHOOSE(WEEKDAY(D242,1),"Sunday","Monday","Tuesday","Wednesday","Thursday","Friday","Saturday"))</f>
        <v/>
      </c>
      <c r="F242" s="20" t="n"/>
      <c r="G242" s="22">
        <f>IFERROR(INDEX('Provider Directory'!$A$7:$A$106,MATCH(F242,'Provider Directory'!$C$7:$C$106,0)),"")</f>
        <v/>
      </c>
      <c r="H242" s="20" t="n"/>
      <c r="I242" s="20" t="n"/>
      <c r="J242" s="20" t="n"/>
      <c r="K242" s="20" t="n"/>
      <c r="L242" s="20" t="n"/>
      <c r="M242" s="23" t="n"/>
      <c r="N242" s="23" t="n"/>
      <c r="O242" s="20" t="n"/>
      <c r="P242" s="24">
        <f>IF(OR(C242&lt;&gt;"Active",J242&lt;&gt;"Available",N242&lt;=M242),0,MAX(0,((N242-M242)*1440-IF(O242="",0,O242))/60))</f>
        <v/>
      </c>
      <c r="Q242" s="22">
        <f>IF(OR(K242="",K242&lt;=0,P242&lt;=0),0,INT(P242*60/K242))</f>
        <v/>
      </c>
      <c r="R242" s="22">
        <f>IF(Q242="","",MAX(0,Q242-IF(L242="",0,L242)))</f>
        <v/>
      </c>
      <c r="S242" s="34">
        <f>IF(Q242=0,"",IF(L242="",0,L242/Q242))</f>
        <v/>
      </c>
      <c r="T242" s="22">
        <f>IF(OR(A242="",C242&lt;&gt;"Active"),"",IF(SUMPRODUCT(($C$7:$C$506="Active")*($D$7:$D$506=D242)*($F$7:$F$506=F242)*($M$7:$M$506&lt;N242)*($N$7:$N$506&gt;M242)*($A$7:$A$506&lt;&gt;A242))&gt;0,"Overlap",""))</f>
        <v/>
      </c>
      <c r="U242" s="22">
        <f>IF(COUNTA(A242:O242)=0,"",IF(A242="","Missing ID",IF(COUNTIF($A$7:$A$506,A242)&gt;1,"Duplicate ID",IF(G242="","Provider not found",IF(N242&lt;=M242,"End must be after start",IF(AND(J242="Available",L242&gt;Q242),"Booked exceeds capacity","OK"))))))</f>
        <v/>
      </c>
      <c r="V242" s="22">
        <f>IF(U242="","",IF(U242&lt;&gt;"OK",U242,IF(T242="Overlap","Overlap","OK")))</f>
        <v/>
      </c>
      <c r="W242" s="20" t="n"/>
      <c r="X242" s="22">
        <f>IF(OR(D242="",C242&lt;&gt;"Active"),0,IF(AND(D242&gt;=Dashboard!$A$5,D242&lt;=Dashboard!$C$5,OR(Dashboard!$E$5="All Clinics",H242=Dashboard!$E$5),OR(Dashboard!$G$5="All Providers",F242=Dashboard!$G$5),OR(Dashboard!$I$5="All Visit Modes",I242=Dashboard!$I$5)),1,0))</f>
        <v/>
      </c>
    </row>
    <row r="243">
      <c r="A243" s="20" t="n"/>
      <c r="B243" s="21" t="n"/>
      <c r="C243" s="20" t="n"/>
      <c r="D243" s="21" t="n"/>
      <c r="E243" s="22">
        <f>IF(D243="","",CHOOSE(WEEKDAY(D243,1),"Sunday","Monday","Tuesday","Wednesday","Thursday","Friday","Saturday"))</f>
        <v/>
      </c>
      <c r="F243" s="20" t="n"/>
      <c r="G243" s="22">
        <f>IFERROR(INDEX('Provider Directory'!$A$7:$A$106,MATCH(F243,'Provider Directory'!$C$7:$C$106,0)),"")</f>
        <v/>
      </c>
      <c r="H243" s="20" t="n"/>
      <c r="I243" s="20" t="n"/>
      <c r="J243" s="20" t="n"/>
      <c r="K243" s="20" t="n"/>
      <c r="L243" s="20" t="n"/>
      <c r="M243" s="23" t="n"/>
      <c r="N243" s="23" t="n"/>
      <c r="O243" s="20" t="n"/>
      <c r="P243" s="24">
        <f>IF(OR(C243&lt;&gt;"Active",J243&lt;&gt;"Available",N243&lt;=M243),0,MAX(0,((N243-M243)*1440-IF(O243="",0,O243))/60))</f>
        <v/>
      </c>
      <c r="Q243" s="22">
        <f>IF(OR(K243="",K243&lt;=0,P243&lt;=0),0,INT(P243*60/K243))</f>
        <v/>
      </c>
      <c r="R243" s="22">
        <f>IF(Q243="","",MAX(0,Q243-IF(L243="",0,L243)))</f>
        <v/>
      </c>
      <c r="S243" s="34">
        <f>IF(Q243=0,"",IF(L243="",0,L243/Q243))</f>
        <v/>
      </c>
      <c r="T243" s="22">
        <f>IF(OR(A243="",C243&lt;&gt;"Active"),"",IF(SUMPRODUCT(($C$7:$C$506="Active")*($D$7:$D$506=D243)*($F$7:$F$506=F243)*($M$7:$M$506&lt;N243)*($N$7:$N$506&gt;M243)*($A$7:$A$506&lt;&gt;A243))&gt;0,"Overlap",""))</f>
        <v/>
      </c>
      <c r="U243" s="22">
        <f>IF(COUNTA(A243:O243)=0,"",IF(A243="","Missing ID",IF(COUNTIF($A$7:$A$506,A243)&gt;1,"Duplicate ID",IF(G243="","Provider not found",IF(N243&lt;=M243,"End must be after start",IF(AND(J243="Available",L243&gt;Q243),"Booked exceeds capacity","OK"))))))</f>
        <v/>
      </c>
      <c r="V243" s="22">
        <f>IF(U243="","",IF(U243&lt;&gt;"OK",U243,IF(T243="Overlap","Overlap","OK")))</f>
        <v/>
      </c>
      <c r="W243" s="20" t="n"/>
      <c r="X243" s="22">
        <f>IF(OR(D243="",C243&lt;&gt;"Active"),0,IF(AND(D243&gt;=Dashboard!$A$5,D243&lt;=Dashboard!$C$5,OR(Dashboard!$E$5="All Clinics",H243=Dashboard!$E$5),OR(Dashboard!$G$5="All Providers",F243=Dashboard!$G$5),OR(Dashboard!$I$5="All Visit Modes",I243=Dashboard!$I$5)),1,0))</f>
        <v/>
      </c>
    </row>
    <row r="244">
      <c r="A244" s="20" t="n"/>
      <c r="B244" s="21" t="n"/>
      <c r="C244" s="20" t="n"/>
      <c r="D244" s="21" t="n"/>
      <c r="E244" s="22">
        <f>IF(D244="","",CHOOSE(WEEKDAY(D244,1),"Sunday","Monday","Tuesday","Wednesday","Thursday","Friday","Saturday"))</f>
        <v/>
      </c>
      <c r="F244" s="20" t="n"/>
      <c r="G244" s="22">
        <f>IFERROR(INDEX('Provider Directory'!$A$7:$A$106,MATCH(F244,'Provider Directory'!$C$7:$C$106,0)),"")</f>
        <v/>
      </c>
      <c r="H244" s="20" t="n"/>
      <c r="I244" s="20" t="n"/>
      <c r="J244" s="20" t="n"/>
      <c r="K244" s="20" t="n"/>
      <c r="L244" s="20" t="n"/>
      <c r="M244" s="23" t="n"/>
      <c r="N244" s="23" t="n"/>
      <c r="O244" s="20" t="n"/>
      <c r="P244" s="24">
        <f>IF(OR(C244&lt;&gt;"Active",J244&lt;&gt;"Available",N244&lt;=M244),0,MAX(0,((N244-M244)*1440-IF(O244="",0,O244))/60))</f>
        <v/>
      </c>
      <c r="Q244" s="22">
        <f>IF(OR(K244="",K244&lt;=0,P244&lt;=0),0,INT(P244*60/K244))</f>
        <v/>
      </c>
      <c r="R244" s="22">
        <f>IF(Q244="","",MAX(0,Q244-IF(L244="",0,L244)))</f>
        <v/>
      </c>
      <c r="S244" s="34">
        <f>IF(Q244=0,"",IF(L244="",0,L244/Q244))</f>
        <v/>
      </c>
      <c r="T244" s="22">
        <f>IF(OR(A244="",C244&lt;&gt;"Active"),"",IF(SUMPRODUCT(($C$7:$C$506="Active")*($D$7:$D$506=D244)*($F$7:$F$506=F244)*($M$7:$M$506&lt;N244)*($N$7:$N$506&gt;M244)*($A$7:$A$506&lt;&gt;A244))&gt;0,"Overlap",""))</f>
        <v/>
      </c>
      <c r="U244" s="22">
        <f>IF(COUNTA(A244:O244)=0,"",IF(A244="","Missing ID",IF(COUNTIF($A$7:$A$506,A244)&gt;1,"Duplicate ID",IF(G244="","Provider not found",IF(N244&lt;=M244,"End must be after start",IF(AND(J244="Available",L244&gt;Q244),"Booked exceeds capacity","OK"))))))</f>
        <v/>
      </c>
      <c r="V244" s="22">
        <f>IF(U244="","",IF(U244&lt;&gt;"OK",U244,IF(T244="Overlap","Overlap","OK")))</f>
        <v/>
      </c>
      <c r="W244" s="20" t="n"/>
      <c r="X244" s="22">
        <f>IF(OR(D244="",C244&lt;&gt;"Active"),0,IF(AND(D244&gt;=Dashboard!$A$5,D244&lt;=Dashboard!$C$5,OR(Dashboard!$E$5="All Clinics",H244=Dashboard!$E$5),OR(Dashboard!$G$5="All Providers",F244=Dashboard!$G$5),OR(Dashboard!$I$5="All Visit Modes",I244=Dashboard!$I$5)),1,0))</f>
        <v/>
      </c>
    </row>
    <row r="245">
      <c r="A245" s="20" t="n"/>
      <c r="B245" s="21" t="n"/>
      <c r="C245" s="20" t="n"/>
      <c r="D245" s="21" t="n"/>
      <c r="E245" s="22">
        <f>IF(D245="","",CHOOSE(WEEKDAY(D245,1),"Sunday","Monday","Tuesday","Wednesday","Thursday","Friday","Saturday"))</f>
        <v/>
      </c>
      <c r="F245" s="20" t="n"/>
      <c r="G245" s="22">
        <f>IFERROR(INDEX('Provider Directory'!$A$7:$A$106,MATCH(F245,'Provider Directory'!$C$7:$C$106,0)),"")</f>
        <v/>
      </c>
      <c r="H245" s="20" t="n"/>
      <c r="I245" s="20" t="n"/>
      <c r="J245" s="20" t="n"/>
      <c r="K245" s="20" t="n"/>
      <c r="L245" s="20" t="n"/>
      <c r="M245" s="23" t="n"/>
      <c r="N245" s="23" t="n"/>
      <c r="O245" s="20" t="n"/>
      <c r="P245" s="24">
        <f>IF(OR(C245&lt;&gt;"Active",J245&lt;&gt;"Available",N245&lt;=M245),0,MAX(0,((N245-M245)*1440-IF(O245="",0,O245))/60))</f>
        <v/>
      </c>
      <c r="Q245" s="22">
        <f>IF(OR(K245="",K245&lt;=0,P245&lt;=0),0,INT(P245*60/K245))</f>
        <v/>
      </c>
      <c r="R245" s="22">
        <f>IF(Q245="","",MAX(0,Q245-IF(L245="",0,L245)))</f>
        <v/>
      </c>
      <c r="S245" s="34">
        <f>IF(Q245=0,"",IF(L245="",0,L245/Q245))</f>
        <v/>
      </c>
      <c r="T245" s="22">
        <f>IF(OR(A245="",C245&lt;&gt;"Active"),"",IF(SUMPRODUCT(($C$7:$C$506="Active")*($D$7:$D$506=D245)*($F$7:$F$506=F245)*($M$7:$M$506&lt;N245)*($N$7:$N$506&gt;M245)*($A$7:$A$506&lt;&gt;A245))&gt;0,"Overlap",""))</f>
        <v/>
      </c>
      <c r="U245" s="22">
        <f>IF(COUNTA(A245:O245)=0,"",IF(A245="","Missing ID",IF(COUNTIF($A$7:$A$506,A245)&gt;1,"Duplicate ID",IF(G245="","Provider not found",IF(N245&lt;=M245,"End must be after start",IF(AND(J245="Available",L245&gt;Q245),"Booked exceeds capacity","OK"))))))</f>
        <v/>
      </c>
      <c r="V245" s="22">
        <f>IF(U245="","",IF(U245&lt;&gt;"OK",U245,IF(T245="Overlap","Overlap","OK")))</f>
        <v/>
      </c>
      <c r="W245" s="20" t="n"/>
      <c r="X245" s="22">
        <f>IF(OR(D245="",C245&lt;&gt;"Active"),0,IF(AND(D245&gt;=Dashboard!$A$5,D245&lt;=Dashboard!$C$5,OR(Dashboard!$E$5="All Clinics",H245=Dashboard!$E$5),OR(Dashboard!$G$5="All Providers",F245=Dashboard!$G$5),OR(Dashboard!$I$5="All Visit Modes",I245=Dashboard!$I$5)),1,0))</f>
        <v/>
      </c>
    </row>
    <row r="246">
      <c r="A246" s="20" t="n"/>
      <c r="B246" s="21" t="n"/>
      <c r="C246" s="20" t="n"/>
      <c r="D246" s="21" t="n"/>
      <c r="E246" s="22">
        <f>IF(D246="","",CHOOSE(WEEKDAY(D246,1),"Sunday","Monday","Tuesday","Wednesday","Thursday","Friday","Saturday"))</f>
        <v/>
      </c>
      <c r="F246" s="20" t="n"/>
      <c r="G246" s="22">
        <f>IFERROR(INDEX('Provider Directory'!$A$7:$A$106,MATCH(F246,'Provider Directory'!$C$7:$C$106,0)),"")</f>
        <v/>
      </c>
      <c r="H246" s="20" t="n"/>
      <c r="I246" s="20" t="n"/>
      <c r="J246" s="20" t="n"/>
      <c r="K246" s="20" t="n"/>
      <c r="L246" s="20" t="n"/>
      <c r="M246" s="23" t="n"/>
      <c r="N246" s="23" t="n"/>
      <c r="O246" s="20" t="n"/>
      <c r="P246" s="24">
        <f>IF(OR(C246&lt;&gt;"Active",J246&lt;&gt;"Available",N246&lt;=M246),0,MAX(0,((N246-M246)*1440-IF(O246="",0,O246))/60))</f>
        <v/>
      </c>
      <c r="Q246" s="22">
        <f>IF(OR(K246="",K246&lt;=0,P246&lt;=0),0,INT(P246*60/K246))</f>
        <v/>
      </c>
      <c r="R246" s="22">
        <f>IF(Q246="","",MAX(0,Q246-IF(L246="",0,L246)))</f>
        <v/>
      </c>
      <c r="S246" s="34">
        <f>IF(Q246=0,"",IF(L246="",0,L246/Q246))</f>
        <v/>
      </c>
      <c r="T246" s="22">
        <f>IF(OR(A246="",C246&lt;&gt;"Active"),"",IF(SUMPRODUCT(($C$7:$C$506="Active")*($D$7:$D$506=D246)*($F$7:$F$506=F246)*($M$7:$M$506&lt;N246)*($N$7:$N$506&gt;M246)*($A$7:$A$506&lt;&gt;A246))&gt;0,"Overlap",""))</f>
        <v/>
      </c>
      <c r="U246" s="22">
        <f>IF(COUNTA(A246:O246)=0,"",IF(A246="","Missing ID",IF(COUNTIF($A$7:$A$506,A246)&gt;1,"Duplicate ID",IF(G246="","Provider not found",IF(N246&lt;=M246,"End must be after start",IF(AND(J246="Available",L246&gt;Q246),"Booked exceeds capacity","OK"))))))</f>
        <v/>
      </c>
      <c r="V246" s="22">
        <f>IF(U246="","",IF(U246&lt;&gt;"OK",U246,IF(T246="Overlap","Overlap","OK")))</f>
        <v/>
      </c>
      <c r="W246" s="20" t="n"/>
      <c r="X246" s="22">
        <f>IF(OR(D246="",C246&lt;&gt;"Active"),0,IF(AND(D246&gt;=Dashboard!$A$5,D246&lt;=Dashboard!$C$5,OR(Dashboard!$E$5="All Clinics",H246=Dashboard!$E$5),OR(Dashboard!$G$5="All Providers",F246=Dashboard!$G$5),OR(Dashboard!$I$5="All Visit Modes",I246=Dashboard!$I$5)),1,0))</f>
        <v/>
      </c>
    </row>
    <row r="247">
      <c r="A247" s="20" t="n"/>
      <c r="B247" s="21" t="n"/>
      <c r="C247" s="20" t="n"/>
      <c r="D247" s="21" t="n"/>
      <c r="E247" s="22">
        <f>IF(D247="","",CHOOSE(WEEKDAY(D247,1),"Sunday","Monday","Tuesday","Wednesday","Thursday","Friday","Saturday"))</f>
        <v/>
      </c>
      <c r="F247" s="20" t="n"/>
      <c r="G247" s="22">
        <f>IFERROR(INDEX('Provider Directory'!$A$7:$A$106,MATCH(F247,'Provider Directory'!$C$7:$C$106,0)),"")</f>
        <v/>
      </c>
      <c r="H247" s="20" t="n"/>
      <c r="I247" s="20" t="n"/>
      <c r="J247" s="20" t="n"/>
      <c r="K247" s="20" t="n"/>
      <c r="L247" s="20" t="n"/>
      <c r="M247" s="23" t="n"/>
      <c r="N247" s="23" t="n"/>
      <c r="O247" s="20" t="n"/>
      <c r="P247" s="24">
        <f>IF(OR(C247&lt;&gt;"Active",J247&lt;&gt;"Available",N247&lt;=M247),0,MAX(0,((N247-M247)*1440-IF(O247="",0,O247))/60))</f>
        <v/>
      </c>
      <c r="Q247" s="22">
        <f>IF(OR(K247="",K247&lt;=0,P247&lt;=0),0,INT(P247*60/K247))</f>
        <v/>
      </c>
      <c r="R247" s="22">
        <f>IF(Q247="","",MAX(0,Q247-IF(L247="",0,L247)))</f>
        <v/>
      </c>
      <c r="S247" s="34">
        <f>IF(Q247=0,"",IF(L247="",0,L247/Q247))</f>
        <v/>
      </c>
      <c r="T247" s="22">
        <f>IF(OR(A247="",C247&lt;&gt;"Active"),"",IF(SUMPRODUCT(($C$7:$C$506="Active")*($D$7:$D$506=D247)*($F$7:$F$506=F247)*($M$7:$M$506&lt;N247)*($N$7:$N$506&gt;M247)*($A$7:$A$506&lt;&gt;A247))&gt;0,"Overlap",""))</f>
        <v/>
      </c>
      <c r="U247" s="22">
        <f>IF(COUNTA(A247:O247)=0,"",IF(A247="","Missing ID",IF(COUNTIF($A$7:$A$506,A247)&gt;1,"Duplicate ID",IF(G247="","Provider not found",IF(N247&lt;=M247,"End must be after start",IF(AND(J247="Available",L247&gt;Q247),"Booked exceeds capacity","OK"))))))</f>
        <v/>
      </c>
      <c r="V247" s="22">
        <f>IF(U247="","",IF(U247&lt;&gt;"OK",U247,IF(T247="Overlap","Overlap","OK")))</f>
        <v/>
      </c>
      <c r="W247" s="20" t="n"/>
      <c r="X247" s="22">
        <f>IF(OR(D247="",C247&lt;&gt;"Active"),0,IF(AND(D247&gt;=Dashboard!$A$5,D247&lt;=Dashboard!$C$5,OR(Dashboard!$E$5="All Clinics",H247=Dashboard!$E$5),OR(Dashboard!$G$5="All Providers",F247=Dashboard!$G$5),OR(Dashboard!$I$5="All Visit Modes",I247=Dashboard!$I$5)),1,0))</f>
        <v/>
      </c>
    </row>
    <row r="248">
      <c r="A248" s="20" t="n"/>
      <c r="B248" s="21" t="n"/>
      <c r="C248" s="20" t="n"/>
      <c r="D248" s="21" t="n"/>
      <c r="E248" s="22">
        <f>IF(D248="","",CHOOSE(WEEKDAY(D248,1),"Sunday","Monday","Tuesday","Wednesday","Thursday","Friday","Saturday"))</f>
        <v/>
      </c>
      <c r="F248" s="20" t="n"/>
      <c r="G248" s="22">
        <f>IFERROR(INDEX('Provider Directory'!$A$7:$A$106,MATCH(F248,'Provider Directory'!$C$7:$C$106,0)),"")</f>
        <v/>
      </c>
      <c r="H248" s="20" t="n"/>
      <c r="I248" s="20" t="n"/>
      <c r="J248" s="20" t="n"/>
      <c r="K248" s="20" t="n"/>
      <c r="L248" s="20" t="n"/>
      <c r="M248" s="23" t="n"/>
      <c r="N248" s="23" t="n"/>
      <c r="O248" s="20" t="n"/>
      <c r="P248" s="24">
        <f>IF(OR(C248&lt;&gt;"Active",J248&lt;&gt;"Available",N248&lt;=M248),0,MAX(0,((N248-M248)*1440-IF(O248="",0,O248))/60))</f>
        <v/>
      </c>
      <c r="Q248" s="22">
        <f>IF(OR(K248="",K248&lt;=0,P248&lt;=0),0,INT(P248*60/K248))</f>
        <v/>
      </c>
      <c r="R248" s="22">
        <f>IF(Q248="","",MAX(0,Q248-IF(L248="",0,L248)))</f>
        <v/>
      </c>
      <c r="S248" s="34">
        <f>IF(Q248=0,"",IF(L248="",0,L248/Q248))</f>
        <v/>
      </c>
      <c r="T248" s="22">
        <f>IF(OR(A248="",C248&lt;&gt;"Active"),"",IF(SUMPRODUCT(($C$7:$C$506="Active")*($D$7:$D$506=D248)*($F$7:$F$506=F248)*($M$7:$M$506&lt;N248)*($N$7:$N$506&gt;M248)*($A$7:$A$506&lt;&gt;A248))&gt;0,"Overlap",""))</f>
        <v/>
      </c>
      <c r="U248" s="22">
        <f>IF(COUNTA(A248:O248)=0,"",IF(A248="","Missing ID",IF(COUNTIF($A$7:$A$506,A248)&gt;1,"Duplicate ID",IF(G248="","Provider not found",IF(N248&lt;=M248,"End must be after start",IF(AND(J248="Available",L248&gt;Q248),"Booked exceeds capacity","OK"))))))</f>
        <v/>
      </c>
      <c r="V248" s="22">
        <f>IF(U248="","",IF(U248&lt;&gt;"OK",U248,IF(T248="Overlap","Overlap","OK")))</f>
        <v/>
      </c>
      <c r="W248" s="20" t="n"/>
      <c r="X248" s="22">
        <f>IF(OR(D248="",C248&lt;&gt;"Active"),0,IF(AND(D248&gt;=Dashboard!$A$5,D248&lt;=Dashboard!$C$5,OR(Dashboard!$E$5="All Clinics",H248=Dashboard!$E$5),OR(Dashboard!$G$5="All Providers",F248=Dashboard!$G$5),OR(Dashboard!$I$5="All Visit Modes",I248=Dashboard!$I$5)),1,0))</f>
        <v/>
      </c>
    </row>
    <row r="249">
      <c r="A249" s="20" t="n"/>
      <c r="B249" s="21" t="n"/>
      <c r="C249" s="20" t="n"/>
      <c r="D249" s="21" t="n"/>
      <c r="E249" s="22">
        <f>IF(D249="","",CHOOSE(WEEKDAY(D249,1),"Sunday","Monday","Tuesday","Wednesday","Thursday","Friday","Saturday"))</f>
        <v/>
      </c>
      <c r="F249" s="20" t="n"/>
      <c r="G249" s="22">
        <f>IFERROR(INDEX('Provider Directory'!$A$7:$A$106,MATCH(F249,'Provider Directory'!$C$7:$C$106,0)),"")</f>
        <v/>
      </c>
      <c r="H249" s="20" t="n"/>
      <c r="I249" s="20" t="n"/>
      <c r="J249" s="20" t="n"/>
      <c r="K249" s="20" t="n"/>
      <c r="L249" s="20" t="n"/>
      <c r="M249" s="23" t="n"/>
      <c r="N249" s="23" t="n"/>
      <c r="O249" s="20" t="n"/>
      <c r="P249" s="24">
        <f>IF(OR(C249&lt;&gt;"Active",J249&lt;&gt;"Available",N249&lt;=M249),0,MAX(0,((N249-M249)*1440-IF(O249="",0,O249))/60))</f>
        <v/>
      </c>
      <c r="Q249" s="22">
        <f>IF(OR(K249="",K249&lt;=0,P249&lt;=0),0,INT(P249*60/K249))</f>
        <v/>
      </c>
      <c r="R249" s="22">
        <f>IF(Q249="","",MAX(0,Q249-IF(L249="",0,L249)))</f>
        <v/>
      </c>
      <c r="S249" s="34">
        <f>IF(Q249=0,"",IF(L249="",0,L249/Q249))</f>
        <v/>
      </c>
      <c r="T249" s="22">
        <f>IF(OR(A249="",C249&lt;&gt;"Active"),"",IF(SUMPRODUCT(($C$7:$C$506="Active")*($D$7:$D$506=D249)*($F$7:$F$506=F249)*($M$7:$M$506&lt;N249)*($N$7:$N$506&gt;M249)*($A$7:$A$506&lt;&gt;A249))&gt;0,"Overlap",""))</f>
        <v/>
      </c>
      <c r="U249" s="22">
        <f>IF(COUNTA(A249:O249)=0,"",IF(A249="","Missing ID",IF(COUNTIF($A$7:$A$506,A249)&gt;1,"Duplicate ID",IF(G249="","Provider not found",IF(N249&lt;=M249,"End must be after start",IF(AND(J249="Available",L249&gt;Q249),"Booked exceeds capacity","OK"))))))</f>
        <v/>
      </c>
      <c r="V249" s="22">
        <f>IF(U249="","",IF(U249&lt;&gt;"OK",U249,IF(T249="Overlap","Overlap","OK")))</f>
        <v/>
      </c>
      <c r="W249" s="20" t="n"/>
      <c r="X249" s="22">
        <f>IF(OR(D249="",C249&lt;&gt;"Active"),0,IF(AND(D249&gt;=Dashboard!$A$5,D249&lt;=Dashboard!$C$5,OR(Dashboard!$E$5="All Clinics",H249=Dashboard!$E$5),OR(Dashboard!$G$5="All Providers",F249=Dashboard!$G$5),OR(Dashboard!$I$5="All Visit Modes",I249=Dashboard!$I$5)),1,0))</f>
        <v/>
      </c>
    </row>
    <row r="250">
      <c r="A250" s="20" t="n"/>
      <c r="B250" s="21" t="n"/>
      <c r="C250" s="20" t="n"/>
      <c r="D250" s="21" t="n"/>
      <c r="E250" s="22">
        <f>IF(D250="","",CHOOSE(WEEKDAY(D250,1),"Sunday","Monday","Tuesday","Wednesday","Thursday","Friday","Saturday"))</f>
        <v/>
      </c>
      <c r="F250" s="20" t="n"/>
      <c r="G250" s="22">
        <f>IFERROR(INDEX('Provider Directory'!$A$7:$A$106,MATCH(F250,'Provider Directory'!$C$7:$C$106,0)),"")</f>
        <v/>
      </c>
      <c r="H250" s="20" t="n"/>
      <c r="I250" s="20" t="n"/>
      <c r="J250" s="20" t="n"/>
      <c r="K250" s="20" t="n"/>
      <c r="L250" s="20" t="n"/>
      <c r="M250" s="23" t="n"/>
      <c r="N250" s="23" t="n"/>
      <c r="O250" s="20" t="n"/>
      <c r="P250" s="24">
        <f>IF(OR(C250&lt;&gt;"Active",J250&lt;&gt;"Available",N250&lt;=M250),0,MAX(0,((N250-M250)*1440-IF(O250="",0,O250))/60))</f>
        <v/>
      </c>
      <c r="Q250" s="22">
        <f>IF(OR(K250="",K250&lt;=0,P250&lt;=0),0,INT(P250*60/K250))</f>
        <v/>
      </c>
      <c r="R250" s="22">
        <f>IF(Q250="","",MAX(0,Q250-IF(L250="",0,L250)))</f>
        <v/>
      </c>
      <c r="S250" s="34">
        <f>IF(Q250=0,"",IF(L250="",0,L250/Q250))</f>
        <v/>
      </c>
      <c r="T250" s="22">
        <f>IF(OR(A250="",C250&lt;&gt;"Active"),"",IF(SUMPRODUCT(($C$7:$C$506="Active")*($D$7:$D$506=D250)*($F$7:$F$506=F250)*($M$7:$M$506&lt;N250)*($N$7:$N$506&gt;M250)*($A$7:$A$506&lt;&gt;A250))&gt;0,"Overlap",""))</f>
        <v/>
      </c>
      <c r="U250" s="22">
        <f>IF(COUNTA(A250:O250)=0,"",IF(A250="","Missing ID",IF(COUNTIF($A$7:$A$506,A250)&gt;1,"Duplicate ID",IF(G250="","Provider not found",IF(N250&lt;=M250,"End must be after start",IF(AND(J250="Available",L250&gt;Q250),"Booked exceeds capacity","OK"))))))</f>
        <v/>
      </c>
      <c r="V250" s="22">
        <f>IF(U250="","",IF(U250&lt;&gt;"OK",U250,IF(T250="Overlap","Overlap","OK")))</f>
        <v/>
      </c>
      <c r="W250" s="20" t="n"/>
      <c r="X250" s="22">
        <f>IF(OR(D250="",C250&lt;&gt;"Active"),0,IF(AND(D250&gt;=Dashboard!$A$5,D250&lt;=Dashboard!$C$5,OR(Dashboard!$E$5="All Clinics",H250=Dashboard!$E$5),OR(Dashboard!$G$5="All Providers",F250=Dashboard!$G$5),OR(Dashboard!$I$5="All Visit Modes",I250=Dashboard!$I$5)),1,0))</f>
        <v/>
      </c>
    </row>
    <row r="251">
      <c r="A251" s="20" t="n"/>
      <c r="B251" s="21" t="n"/>
      <c r="C251" s="20" t="n"/>
      <c r="D251" s="21" t="n"/>
      <c r="E251" s="22">
        <f>IF(D251="","",CHOOSE(WEEKDAY(D251,1),"Sunday","Monday","Tuesday","Wednesday","Thursday","Friday","Saturday"))</f>
        <v/>
      </c>
      <c r="F251" s="20" t="n"/>
      <c r="G251" s="22">
        <f>IFERROR(INDEX('Provider Directory'!$A$7:$A$106,MATCH(F251,'Provider Directory'!$C$7:$C$106,0)),"")</f>
        <v/>
      </c>
      <c r="H251" s="20" t="n"/>
      <c r="I251" s="20" t="n"/>
      <c r="J251" s="20" t="n"/>
      <c r="K251" s="20" t="n"/>
      <c r="L251" s="20" t="n"/>
      <c r="M251" s="23" t="n"/>
      <c r="N251" s="23" t="n"/>
      <c r="O251" s="20" t="n"/>
      <c r="P251" s="24">
        <f>IF(OR(C251&lt;&gt;"Active",J251&lt;&gt;"Available",N251&lt;=M251),0,MAX(0,((N251-M251)*1440-IF(O251="",0,O251))/60))</f>
        <v/>
      </c>
      <c r="Q251" s="22">
        <f>IF(OR(K251="",K251&lt;=0,P251&lt;=0),0,INT(P251*60/K251))</f>
        <v/>
      </c>
      <c r="R251" s="22">
        <f>IF(Q251="","",MAX(0,Q251-IF(L251="",0,L251)))</f>
        <v/>
      </c>
      <c r="S251" s="34">
        <f>IF(Q251=0,"",IF(L251="",0,L251/Q251))</f>
        <v/>
      </c>
      <c r="T251" s="22">
        <f>IF(OR(A251="",C251&lt;&gt;"Active"),"",IF(SUMPRODUCT(($C$7:$C$506="Active")*($D$7:$D$506=D251)*($F$7:$F$506=F251)*($M$7:$M$506&lt;N251)*($N$7:$N$506&gt;M251)*($A$7:$A$506&lt;&gt;A251))&gt;0,"Overlap",""))</f>
        <v/>
      </c>
      <c r="U251" s="22">
        <f>IF(COUNTA(A251:O251)=0,"",IF(A251="","Missing ID",IF(COUNTIF($A$7:$A$506,A251)&gt;1,"Duplicate ID",IF(G251="","Provider not found",IF(N251&lt;=M251,"End must be after start",IF(AND(J251="Available",L251&gt;Q251),"Booked exceeds capacity","OK"))))))</f>
        <v/>
      </c>
      <c r="V251" s="22">
        <f>IF(U251="","",IF(U251&lt;&gt;"OK",U251,IF(T251="Overlap","Overlap","OK")))</f>
        <v/>
      </c>
      <c r="W251" s="20" t="n"/>
      <c r="X251" s="22">
        <f>IF(OR(D251="",C251&lt;&gt;"Active"),0,IF(AND(D251&gt;=Dashboard!$A$5,D251&lt;=Dashboard!$C$5,OR(Dashboard!$E$5="All Clinics",H251=Dashboard!$E$5),OR(Dashboard!$G$5="All Providers",F251=Dashboard!$G$5),OR(Dashboard!$I$5="All Visit Modes",I251=Dashboard!$I$5)),1,0))</f>
        <v/>
      </c>
    </row>
    <row r="252">
      <c r="A252" s="20" t="n"/>
      <c r="B252" s="21" t="n"/>
      <c r="C252" s="20" t="n"/>
      <c r="D252" s="21" t="n"/>
      <c r="E252" s="22">
        <f>IF(D252="","",CHOOSE(WEEKDAY(D252,1),"Sunday","Monday","Tuesday","Wednesday","Thursday","Friday","Saturday"))</f>
        <v/>
      </c>
      <c r="F252" s="20" t="n"/>
      <c r="G252" s="22">
        <f>IFERROR(INDEX('Provider Directory'!$A$7:$A$106,MATCH(F252,'Provider Directory'!$C$7:$C$106,0)),"")</f>
        <v/>
      </c>
      <c r="H252" s="20" t="n"/>
      <c r="I252" s="20" t="n"/>
      <c r="J252" s="20" t="n"/>
      <c r="K252" s="20" t="n"/>
      <c r="L252" s="20" t="n"/>
      <c r="M252" s="23" t="n"/>
      <c r="N252" s="23" t="n"/>
      <c r="O252" s="20" t="n"/>
      <c r="P252" s="24">
        <f>IF(OR(C252&lt;&gt;"Active",J252&lt;&gt;"Available",N252&lt;=M252),0,MAX(0,((N252-M252)*1440-IF(O252="",0,O252))/60))</f>
        <v/>
      </c>
      <c r="Q252" s="22">
        <f>IF(OR(K252="",K252&lt;=0,P252&lt;=0),0,INT(P252*60/K252))</f>
        <v/>
      </c>
      <c r="R252" s="22">
        <f>IF(Q252="","",MAX(0,Q252-IF(L252="",0,L252)))</f>
        <v/>
      </c>
      <c r="S252" s="34">
        <f>IF(Q252=0,"",IF(L252="",0,L252/Q252))</f>
        <v/>
      </c>
      <c r="T252" s="22">
        <f>IF(OR(A252="",C252&lt;&gt;"Active"),"",IF(SUMPRODUCT(($C$7:$C$506="Active")*($D$7:$D$506=D252)*($F$7:$F$506=F252)*($M$7:$M$506&lt;N252)*($N$7:$N$506&gt;M252)*($A$7:$A$506&lt;&gt;A252))&gt;0,"Overlap",""))</f>
        <v/>
      </c>
      <c r="U252" s="22">
        <f>IF(COUNTA(A252:O252)=0,"",IF(A252="","Missing ID",IF(COUNTIF($A$7:$A$506,A252)&gt;1,"Duplicate ID",IF(G252="","Provider not found",IF(N252&lt;=M252,"End must be after start",IF(AND(J252="Available",L252&gt;Q252),"Booked exceeds capacity","OK"))))))</f>
        <v/>
      </c>
      <c r="V252" s="22">
        <f>IF(U252="","",IF(U252&lt;&gt;"OK",U252,IF(T252="Overlap","Overlap","OK")))</f>
        <v/>
      </c>
      <c r="W252" s="20" t="n"/>
      <c r="X252" s="22">
        <f>IF(OR(D252="",C252&lt;&gt;"Active"),0,IF(AND(D252&gt;=Dashboard!$A$5,D252&lt;=Dashboard!$C$5,OR(Dashboard!$E$5="All Clinics",H252=Dashboard!$E$5),OR(Dashboard!$G$5="All Providers",F252=Dashboard!$G$5),OR(Dashboard!$I$5="All Visit Modes",I252=Dashboard!$I$5)),1,0))</f>
        <v/>
      </c>
    </row>
    <row r="253">
      <c r="A253" s="20" t="n"/>
      <c r="B253" s="21" t="n"/>
      <c r="C253" s="20" t="n"/>
      <c r="D253" s="21" t="n"/>
      <c r="E253" s="22">
        <f>IF(D253="","",CHOOSE(WEEKDAY(D253,1),"Sunday","Monday","Tuesday","Wednesday","Thursday","Friday","Saturday"))</f>
        <v/>
      </c>
      <c r="F253" s="20" t="n"/>
      <c r="G253" s="22">
        <f>IFERROR(INDEX('Provider Directory'!$A$7:$A$106,MATCH(F253,'Provider Directory'!$C$7:$C$106,0)),"")</f>
        <v/>
      </c>
      <c r="H253" s="20" t="n"/>
      <c r="I253" s="20" t="n"/>
      <c r="J253" s="20" t="n"/>
      <c r="K253" s="20" t="n"/>
      <c r="L253" s="20" t="n"/>
      <c r="M253" s="23" t="n"/>
      <c r="N253" s="23" t="n"/>
      <c r="O253" s="20" t="n"/>
      <c r="P253" s="24">
        <f>IF(OR(C253&lt;&gt;"Active",J253&lt;&gt;"Available",N253&lt;=M253),0,MAX(0,((N253-M253)*1440-IF(O253="",0,O253))/60))</f>
        <v/>
      </c>
      <c r="Q253" s="22">
        <f>IF(OR(K253="",K253&lt;=0,P253&lt;=0),0,INT(P253*60/K253))</f>
        <v/>
      </c>
      <c r="R253" s="22">
        <f>IF(Q253="","",MAX(0,Q253-IF(L253="",0,L253)))</f>
        <v/>
      </c>
      <c r="S253" s="34">
        <f>IF(Q253=0,"",IF(L253="",0,L253/Q253))</f>
        <v/>
      </c>
      <c r="T253" s="22">
        <f>IF(OR(A253="",C253&lt;&gt;"Active"),"",IF(SUMPRODUCT(($C$7:$C$506="Active")*($D$7:$D$506=D253)*($F$7:$F$506=F253)*($M$7:$M$506&lt;N253)*($N$7:$N$506&gt;M253)*($A$7:$A$506&lt;&gt;A253))&gt;0,"Overlap",""))</f>
        <v/>
      </c>
      <c r="U253" s="22">
        <f>IF(COUNTA(A253:O253)=0,"",IF(A253="","Missing ID",IF(COUNTIF($A$7:$A$506,A253)&gt;1,"Duplicate ID",IF(G253="","Provider not found",IF(N253&lt;=M253,"End must be after start",IF(AND(J253="Available",L253&gt;Q253),"Booked exceeds capacity","OK"))))))</f>
        <v/>
      </c>
      <c r="V253" s="22">
        <f>IF(U253="","",IF(U253&lt;&gt;"OK",U253,IF(T253="Overlap","Overlap","OK")))</f>
        <v/>
      </c>
      <c r="W253" s="20" t="n"/>
      <c r="X253" s="22">
        <f>IF(OR(D253="",C253&lt;&gt;"Active"),0,IF(AND(D253&gt;=Dashboard!$A$5,D253&lt;=Dashboard!$C$5,OR(Dashboard!$E$5="All Clinics",H253=Dashboard!$E$5),OR(Dashboard!$G$5="All Providers",F253=Dashboard!$G$5),OR(Dashboard!$I$5="All Visit Modes",I253=Dashboard!$I$5)),1,0))</f>
        <v/>
      </c>
    </row>
    <row r="254">
      <c r="A254" s="20" t="n"/>
      <c r="B254" s="21" t="n"/>
      <c r="C254" s="20" t="n"/>
      <c r="D254" s="21" t="n"/>
      <c r="E254" s="22">
        <f>IF(D254="","",CHOOSE(WEEKDAY(D254,1),"Sunday","Monday","Tuesday","Wednesday","Thursday","Friday","Saturday"))</f>
        <v/>
      </c>
      <c r="F254" s="20" t="n"/>
      <c r="G254" s="22">
        <f>IFERROR(INDEX('Provider Directory'!$A$7:$A$106,MATCH(F254,'Provider Directory'!$C$7:$C$106,0)),"")</f>
        <v/>
      </c>
      <c r="H254" s="20" t="n"/>
      <c r="I254" s="20" t="n"/>
      <c r="J254" s="20" t="n"/>
      <c r="K254" s="20" t="n"/>
      <c r="L254" s="20" t="n"/>
      <c r="M254" s="23" t="n"/>
      <c r="N254" s="23" t="n"/>
      <c r="O254" s="20" t="n"/>
      <c r="P254" s="24">
        <f>IF(OR(C254&lt;&gt;"Active",J254&lt;&gt;"Available",N254&lt;=M254),0,MAX(0,((N254-M254)*1440-IF(O254="",0,O254))/60))</f>
        <v/>
      </c>
      <c r="Q254" s="22">
        <f>IF(OR(K254="",K254&lt;=0,P254&lt;=0),0,INT(P254*60/K254))</f>
        <v/>
      </c>
      <c r="R254" s="22">
        <f>IF(Q254="","",MAX(0,Q254-IF(L254="",0,L254)))</f>
        <v/>
      </c>
      <c r="S254" s="34">
        <f>IF(Q254=0,"",IF(L254="",0,L254/Q254))</f>
        <v/>
      </c>
      <c r="T254" s="22">
        <f>IF(OR(A254="",C254&lt;&gt;"Active"),"",IF(SUMPRODUCT(($C$7:$C$506="Active")*($D$7:$D$506=D254)*($F$7:$F$506=F254)*($M$7:$M$506&lt;N254)*($N$7:$N$506&gt;M254)*($A$7:$A$506&lt;&gt;A254))&gt;0,"Overlap",""))</f>
        <v/>
      </c>
      <c r="U254" s="22">
        <f>IF(COUNTA(A254:O254)=0,"",IF(A254="","Missing ID",IF(COUNTIF($A$7:$A$506,A254)&gt;1,"Duplicate ID",IF(G254="","Provider not found",IF(N254&lt;=M254,"End must be after start",IF(AND(J254="Available",L254&gt;Q254),"Booked exceeds capacity","OK"))))))</f>
        <v/>
      </c>
      <c r="V254" s="22">
        <f>IF(U254="","",IF(U254&lt;&gt;"OK",U254,IF(T254="Overlap","Overlap","OK")))</f>
        <v/>
      </c>
      <c r="W254" s="20" t="n"/>
      <c r="X254" s="22">
        <f>IF(OR(D254="",C254&lt;&gt;"Active"),0,IF(AND(D254&gt;=Dashboard!$A$5,D254&lt;=Dashboard!$C$5,OR(Dashboard!$E$5="All Clinics",H254=Dashboard!$E$5),OR(Dashboard!$G$5="All Providers",F254=Dashboard!$G$5),OR(Dashboard!$I$5="All Visit Modes",I254=Dashboard!$I$5)),1,0))</f>
        <v/>
      </c>
    </row>
    <row r="255">
      <c r="A255" s="20" t="n"/>
      <c r="B255" s="21" t="n"/>
      <c r="C255" s="20" t="n"/>
      <c r="D255" s="21" t="n"/>
      <c r="E255" s="22">
        <f>IF(D255="","",CHOOSE(WEEKDAY(D255,1),"Sunday","Monday","Tuesday","Wednesday","Thursday","Friday","Saturday"))</f>
        <v/>
      </c>
      <c r="F255" s="20" t="n"/>
      <c r="G255" s="22">
        <f>IFERROR(INDEX('Provider Directory'!$A$7:$A$106,MATCH(F255,'Provider Directory'!$C$7:$C$106,0)),"")</f>
        <v/>
      </c>
      <c r="H255" s="20" t="n"/>
      <c r="I255" s="20" t="n"/>
      <c r="J255" s="20" t="n"/>
      <c r="K255" s="20" t="n"/>
      <c r="L255" s="20" t="n"/>
      <c r="M255" s="23" t="n"/>
      <c r="N255" s="23" t="n"/>
      <c r="O255" s="20" t="n"/>
      <c r="P255" s="24">
        <f>IF(OR(C255&lt;&gt;"Active",J255&lt;&gt;"Available",N255&lt;=M255),0,MAX(0,((N255-M255)*1440-IF(O255="",0,O255))/60))</f>
        <v/>
      </c>
      <c r="Q255" s="22">
        <f>IF(OR(K255="",K255&lt;=0,P255&lt;=0),0,INT(P255*60/K255))</f>
        <v/>
      </c>
      <c r="R255" s="22">
        <f>IF(Q255="","",MAX(0,Q255-IF(L255="",0,L255)))</f>
        <v/>
      </c>
      <c r="S255" s="34">
        <f>IF(Q255=0,"",IF(L255="",0,L255/Q255))</f>
        <v/>
      </c>
      <c r="T255" s="22">
        <f>IF(OR(A255="",C255&lt;&gt;"Active"),"",IF(SUMPRODUCT(($C$7:$C$506="Active")*($D$7:$D$506=D255)*($F$7:$F$506=F255)*($M$7:$M$506&lt;N255)*($N$7:$N$506&gt;M255)*($A$7:$A$506&lt;&gt;A255))&gt;0,"Overlap",""))</f>
        <v/>
      </c>
      <c r="U255" s="22">
        <f>IF(COUNTA(A255:O255)=0,"",IF(A255="","Missing ID",IF(COUNTIF($A$7:$A$506,A255)&gt;1,"Duplicate ID",IF(G255="","Provider not found",IF(N255&lt;=M255,"End must be after start",IF(AND(J255="Available",L255&gt;Q255),"Booked exceeds capacity","OK"))))))</f>
        <v/>
      </c>
      <c r="V255" s="22">
        <f>IF(U255="","",IF(U255&lt;&gt;"OK",U255,IF(T255="Overlap","Overlap","OK")))</f>
        <v/>
      </c>
      <c r="W255" s="20" t="n"/>
      <c r="X255" s="22">
        <f>IF(OR(D255="",C255&lt;&gt;"Active"),0,IF(AND(D255&gt;=Dashboard!$A$5,D255&lt;=Dashboard!$C$5,OR(Dashboard!$E$5="All Clinics",H255=Dashboard!$E$5),OR(Dashboard!$G$5="All Providers",F255=Dashboard!$G$5),OR(Dashboard!$I$5="All Visit Modes",I255=Dashboard!$I$5)),1,0))</f>
        <v/>
      </c>
    </row>
    <row r="256">
      <c r="A256" s="20" t="n"/>
      <c r="B256" s="21" t="n"/>
      <c r="C256" s="20" t="n"/>
      <c r="D256" s="21" t="n"/>
      <c r="E256" s="22">
        <f>IF(D256="","",CHOOSE(WEEKDAY(D256,1),"Sunday","Monday","Tuesday","Wednesday","Thursday","Friday","Saturday"))</f>
        <v/>
      </c>
      <c r="F256" s="20" t="n"/>
      <c r="G256" s="22">
        <f>IFERROR(INDEX('Provider Directory'!$A$7:$A$106,MATCH(F256,'Provider Directory'!$C$7:$C$106,0)),"")</f>
        <v/>
      </c>
      <c r="H256" s="20" t="n"/>
      <c r="I256" s="20" t="n"/>
      <c r="J256" s="20" t="n"/>
      <c r="K256" s="20" t="n"/>
      <c r="L256" s="20" t="n"/>
      <c r="M256" s="23" t="n"/>
      <c r="N256" s="23" t="n"/>
      <c r="O256" s="20" t="n"/>
      <c r="P256" s="24">
        <f>IF(OR(C256&lt;&gt;"Active",J256&lt;&gt;"Available",N256&lt;=M256),0,MAX(0,((N256-M256)*1440-IF(O256="",0,O256))/60))</f>
        <v/>
      </c>
      <c r="Q256" s="22">
        <f>IF(OR(K256="",K256&lt;=0,P256&lt;=0),0,INT(P256*60/K256))</f>
        <v/>
      </c>
      <c r="R256" s="22">
        <f>IF(Q256="","",MAX(0,Q256-IF(L256="",0,L256)))</f>
        <v/>
      </c>
      <c r="S256" s="34">
        <f>IF(Q256=0,"",IF(L256="",0,L256/Q256))</f>
        <v/>
      </c>
      <c r="T256" s="22">
        <f>IF(OR(A256="",C256&lt;&gt;"Active"),"",IF(SUMPRODUCT(($C$7:$C$506="Active")*($D$7:$D$506=D256)*($F$7:$F$506=F256)*($M$7:$M$506&lt;N256)*($N$7:$N$506&gt;M256)*($A$7:$A$506&lt;&gt;A256))&gt;0,"Overlap",""))</f>
        <v/>
      </c>
      <c r="U256" s="22">
        <f>IF(COUNTA(A256:O256)=0,"",IF(A256="","Missing ID",IF(COUNTIF($A$7:$A$506,A256)&gt;1,"Duplicate ID",IF(G256="","Provider not found",IF(N256&lt;=M256,"End must be after start",IF(AND(J256="Available",L256&gt;Q256),"Booked exceeds capacity","OK"))))))</f>
        <v/>
      </c>
      <c r="V256" s="22">
        <f>IF(U256="","",IF(U256&lt;&gt;"OK",U256,IF(T256="Overlap","Overlap","OK")))</f>
        <v/>
      </c>
      <c r="W256" s="20" t="n"/>
      <c r="X256" s="22">
        <f>IF(OR(D256="",C256&lt;&gt;"Active"),0,IF(AND(D256&gt;=Dashboard!$A$5,D256&lt;=Dashboard!$C$5,OR(Dashboard!$E$5="All Clinics",H256=Dashboard!$E$5),OR(Dashboard!$G$5="All Providers",F256=Dashboard!$G$5),OR(Dashboard!$I$5="All Visit Modes",I256=Dashboard!$I$5)),1,0))</f>
        <v/>
      </c>
    </row>
    <row r="257">
      <c r="A257" s="20" t="n"/>
      <c r="B257" s="21" t="n"/>
      <c r="C257" s="20" t="n"/>
      <c r="D257" s="21" t="n"/>
      <c r="E257" s="22">
        <f>IF(D257="","",CHOOSE(WEEKDAY(D257,1),"Sunday","Monday","Tuesday","Wednesday","Thursday","Friday","Saturday"))</f>
        <v/>
      </c>
      <c r="F257" s="20" t="n"/>
      <c r="G257" s="22">
        <f>IFERROR(INDEX('Provider Directory'!$A$7:$A$106,MATCH(F257,'Provider Directory'!$C$7:$C$106,0)),"")</f>
        <v/>
      </c>
      <c r="H257" s="20" t="n"/>
      <c r="I257" s="20" t="n"/>
      <c r="J257" s="20" t="n"/>
      <c r="K257" s="20" t="n"/>
      <c r="L257" s="20" t="n"/>
      <c r="M257" s="23" t="n"/>
      <c r="N257" s="23" t="n"/>
      <c r="O257" s="20" t="n"/>
      <c r="P257" s="24">
        <f>IF(OR(C257&lt;&gt;"Active",J257&lt;&gt;"Available",N257&lt;=M257),0,MAX(0,((N257-M257)*1440-IF(O257="",0,O257))/60))</f>
        <v/>
      </c>
      <c r="Q257" s="22">
        <f>IF(OR(K257="",K257&lt;=0,P257&lt;=0),0,INT(P257*60/K257))</f>
        <v/>
      </c>
      <c r="R257" s="22">
        <f>IF(Q257="","",MAX(0,Q257-IF(L257="",0,L257)))</f>
        <v/>
      </c>
      <c r="S257" s="34">
        <f>IF(Q257=0,"",IF(L257="",0,L257/Q257))</f>
        <v/>
      </c>
      <c r="T257" s="22">
        <f>IF(OR(A257="",C257&lt;&gt;"Active"),"",IF(SUMPRODUCT(($C$7:$C$506="Active")*($D$7:$D$506=D257)*($F$7:$F$506=F257)*($M$7:$M$506&lt;N257)*($N$7:$N$506&gt;M257)*($A$7:$A$506&lt;&gt;A257))&gt;0,"Overlap",""))</f>
        <v/>
      </c>
      <c r="U257" s="22">
        <f>IF(COUNTA(A257:O257)=0,"",IF(A257="","Missing ID",IF(COUNTIF($A$7:$A$506,A257)&gt;1,"Duplicate ID",IF(G257="","Provider not found",IF(N257&lt;=M257,"End must be after start",IF(AND(J257="Available",L257&gt;Q257),"Booked exceeds capacity","OK"))))))</f>
        <v/>
      </c>
      <c r="V257" s="22">
        <f>IF(U257="","",IF(U257&lt;&gt;"OK",U257,IF(T257="Overlap","Overlap","OK")))</f>
        <v/>
      </c>
      <c r="W257" s="20" t="n"/>
      <c r="X257" s="22">
        <f>IF(OR(D257="",C257&lt;&gt;"Active"),0,IF(AND(D257&gt;=Dashboard!$A$5,D257&lt;=Dashboard!$C$5,OR(Dashboard!$E$5="All Clinics",H257=Dashboard!$E$5),OR(Dashboard!$G$5="All Providers",F257=Dashboard!$G$5),OR(Dashboard!$I$5="All Visit Modes",I257=Dashboard!$I$5)),1,0))</f>
        <v/>
      </c>
    </row>
    <row r="258">
      <c r="A258" s="20" t="n"/>
      <c r="B258" s="21" t="n"/>
      <c r="C258" s="20" t="n"/>
      <c r="D258" s="21" t="n"/>
      <c r="E258" s="22">
        <f>IF(D258="","",CHOOSE(WEEKDAY(D258,1),"Sunday","Monday","Tuesday","Wednesday","Thursday","Friday","Saturday"))</f>
        <v/>
      </c>
      <c r="F258" s="20" t="n"/>
      <c r="G258" s="22">
        <f>IFERROR(INDEX('Provider Directory'!$A$7:$A$106,MATCH(F258,'Provider Directory'!$C$7:$C$106,0)),"")</f>
        <v/>
      </c>
      <c r="H258" s="20" t="n"/>
      <c r="I258" s="20" t="n"/>
      <c r="J258" s="20" t="n"/>
      <c r="K258" s="20" t="n"/>
      <c r="L258" s="20" t="n"/>
      <c r="M258" s="23" t="n"/>
      <c r="N258" s="23" t="n"/>
      <c r="O258" s="20" t="n"/>
      <c r="P258" s="24">
        <f>IF(OR(C258&lt;&gt;"Active",J258&lt;&gt;"Available",N258&lt;=M258),0,MAX(0,((N258-M258)*1440-IF(O258="",0,O258))/60))</f>
        <v/>
      </c>
      <c r="Q258" s="22">
        <f>IF(OR(K258="",K258&lt;=0,P258&lt;=0),0,INT(P258*60/K258))</f>
        <v/>
      </c>
      <c r="R258" s="22">
        <f>IF(Q258="","",MAX(0,Q258-IF(L258="",0,L258)))</f>
        <v/>
      </c>
      <c r="S258" s="34">
        <f>IF(Q258=0,"",IF(L258="",0,L258/Q258))</f>
        <v/>
      </c>
      <c r="T258" s="22">
        <f>IF(OR(A258="",C258&lt;&gt;"Active"),"",IF(SUMPRODUCT(($C$7:$C$506="Active")*($D$7:$D$506=D258)*($F$7:$F$506=F258)*($M$7:$M$506&lt;N258)*($N$7:$N$506&gt;M258)*($A$7:$A$506&lt;&gt;A258))&gt;0,"Overlap",""))</f>
        <v/>
      </c>
      <c r="U258" s="22">
        <f>IF(COUNTA(A258:O258)=0,"",IF(A258="","Missing ID",IF(COUNTIF($A$7:$A$506,A258)&gt;1,"Duplicate ID",IF(G258="","Provider not found",IF(N258&lt;=M258,"End must be after start",IF(AND(J258="Available",L258&gt;Q258),"Booked exceeds capacity","OK"))))))</f>
        <v/>
      </c>
      <c r="V258" s="22">
        <f>IF(U258="","",IF(U258&lt;&gt;"OK",U258,IF(T258="Overlap","Overlap","OK")))</f>
        <v/>
      </c>
      <c r="W258" s="20" t="n"/>
      <c r="X258" s="22">
        <f>IF(OR(D258="",C258&lt;&gt;"Active"),0,IF(AND(D258&gt;=Dashboard!$A$5,D258&lt;=Dashboard!$C$5,OR(Dashboard!$E$5="All Clinics",H258=Dashboard!$E$5),OR(Dashboard!$G$5="All Providers",F258=Dashboard!$G$5),OR(Dashboard!$I$5="All Visit Modes",I258=Dashboard!$I$5)),1,0))</f>
        <v/>
      </c>
    </row>
    <row r="259">
      <c r="A259" s="20" t="n"/>
      <c r="B259" s="21" t="n"/>
      <c r="C259" s="20" t="n"/>
      <c r="D259" s="21" t="n"/>
      <c r="E259" s="22">
        <f>IF(D259="","",CHOOSE(WEEKDAY(D259,1),"Sunday","Monday","Tuesday","Wednesday","Thursday","Friday","Saturday"))</f>
        <v/>
      </c>
      <c r="F259" s="20" t="n"/>
      <c r="G259" s="22">
        <f>IFERROR(INDEX('Provider Directory'!$A$7:$A$106,MATCH(F259,'Provider Directory'!$C$7:$C$106,0)),"")</f>
        <v/>
      </c>
      <c r="H259" s="20" t="n"/>
      <c r="I259" s="20" t="n"/>
      <c r="J259" s="20" t="n"/>
      <c r="K259" s="20" t="n"/>
      <c r="L259" s="20" t="n"/>
      <c r="M259" s="23" t="n"/>
      <c r="N259" s="23" t="n"/>
      <c r="O259" s="20" t="n"/>
      <c r="P259" s="24">
        <f>IF(OR(C259&lt;&gt;"Active",J259&lt;&gt;"Available",N259&lt;=M259),0,MAX(0,((N259-M259)*1440-IF(O259="",0,O259))/60))</f>
        <v/>
      </c>
      <c r="Q259" s="22">
        <f>IF(OR(K259="",K259&lt;=0,P259&lt;=0),0,INT(P259*60/K259))</f>
        <v/>
      </c>
      <c r="R259" s="22">
        <f>IF(Q259="","",MAX(0,Q259-IF(L259="",0,L259)))</f>
        <v/>
      </c>
      <c r="S259" s="34">
        <f>IF(Q259=0,"",IF(L259="",0,L259/Q259))</f>
        <v/>
      </c>
      <c r="T259" s="22">
        <f>IF(OR(A259="",C259&lt;&gt;"Active"),"",IF(SUMPRODUCT(($C$7:$C$506="Active")*($D$7:$D$506=D259)*($F$7:$F$506=F259)*($M$7:$M$506&lt;N259)*($N$7:$N$506&gt;M259)*($A$7:$A$506&lt;&gt;A259))&gt;0,"Overlap",""))</f>
        <v/>
      </c>
      <c r="U259" s="22">
        <f>IF(COUNTA(A259:O259)=0,"",IF(A259="","Missing ID",IF(COUNTIF($A$7:$A$506,A259)&gt;1,"Duplicate ID",IF(G259="","Provider not found",IF(N259&lt;=M259,"End must be after start",IF(AND(J259="Available",L259&gt;Q259),"Booked exceeds capacity","OK"))))))</f>
        <v/>
      </c>
      <c r="V259" s="22">
        <f>IF(U259="","",IF(U259&lt;&gt;"OK",U259,IF(T259="Overlap","Overlap","OK")))</f>
        <v/>
      </c>
      <c r="W259" s="20" t="n"/>
      <c r="X259" s="22">
        <f>IF(OR(D259="",C259&lt;&gt;"Active"),0,IF(AND(D259&gt;=Dashboard!$A$5,D259&lt;=Dashboard!$C$5,OR(Dashboard!$E$5="All Clinics",H259=Dashboard!$E$5),OR(Dashboard!$G$5="All Providers",F259=Dashboard!$G$5),OR(Dashboard!$I$5="All Visit Modes",I259=Dashboard!$I$5)),1,0))</f>
        <v/>
      </c>
    </row>
    <row r="260">
      <c r="A260" s="20" t="n"/>
      <c r="B260" s="21" t="n"/>
      <c r="C260" s="20" t="n"/>
      <c r="D260" s="21" t="n"/>
      <c r="E260" s="22">
        <f>IF(D260="","",CHOOSE(WEEKDAY(D260,1),"Sunday","Monday","Tuesday","Wednesday","Thursday","Friday","Saturday"))</f>
        <v/>
      </c>
      <c r="F260" s="20" t="n"/>
      <c r="G260" s="22">
        <f>IFERROR(INDEX('Provider Directory'!$A$7:$A$106,MATCH(F260,'Provider Directory'!$C$7:$C$106,0)),"")</f>
        <v/>
      </c>
      <c r="H260" s="20" t="n"/>
      <c r="I260" s="20" t="n"/>
      <c r="J260" s="20" t="n"/>
      <c r="K260" s="20" t="n"/>
      <c r="L260" s="20" t="n"/>
      <c r="M260" s="23" t="n"/>
      <c r="N260" s="23" t="n"/>
      <c r="O260" s="20" t="n"/>
      <c r="P260" s="24">
        <f>IF(OR(C260&lt;&gt;"Active",J260&lt;&gt;"Available",N260&lt;=M260),0,MAX(0,((N260-M260)*1440-IF(O260="",0,O260))/60))</f>
        <v/>
      </c>
      <c r="Q260" s="22">
        <f>IF(OR(K260="",K260&lt;=0,P260&lt;=0),0,INT(P260*60/K260))</f>
        <v/>
      </c>
      <c r="R260" s="22">
        <f>IF(Q260="","",MAX(0,Q260-IF(L260="",0,L260)))</f>
        <v/>
      </c>
      <c r="S260" s="34">
        <f>IF(Q260=0,"",IF(L260="",0,L260/Q260))</f>
        <v/>
      </c>
      <c r="T260" s="22">
        <f>IF(OR(A260="",C260&lt;&gt;"Active"),"",IF(SUMPRODUCT(($C$7:$C$506="Active")*($D$7:$D$506=D260)*($F$7:$F$506=F260)*($M$7:$M$506&lt;N260)*($N$7:$N$506&gt;M260)*($A$7:$A$506&lt;&gt;A260))&gt;0,"Overlap",""))</f>
        <v/>
      </c>
      <c r="U260" s="22">
        <f>IF(COUNTA(A260:O260)=0,"",IF(A260="","Missing ID",IF(COUNTIF($A$7:$A$506,A260)&gt;1,"Duplicate ID",IF(G260="","Provider not found",IF(N260&lt;=M260,"End must be after start",IF(AND(J260="Available",L260&gt;Q260),"Booked exceeds capacity","OK"))))))</f>
        <v/>
      </c>
      <c r="V260" s="22">
        <f>IF(U260="","",IF(U260&lt;&gt;"OK",U260,IF(T260="Overlap","Overlap","OK")))</f>
        <v/>
      </c>
      <c r="W260" s="20" t="n"/>
      <c r="X260" s="22">
        <f>IF(OR(D260="",C260&lt;&gt;"Active"),0,IF(AND(D260&gt;=Dashboard!$A$5,D260&lt;=Dashboard!$C$5,OR(Dashboard!$E$5="All Clinics",H260=Dashboard!$E$5),OR(Dashboard!$G$5="All Providers",F260=Dashboard!$G$5),OR(Dashboard!$I$5="All Visit Modes",I260=Dashboard!$I$5)),1,0))</f>
        <v/>
      </c>
    </row>
    <row r="261">
      <c r="A261" s="20" t="n"/>
      <c r="B261" s="21" t="n"/>
      <c r="C261" s="20" t="n"/>
      <c r="D261" s="21" t="n"/>
      <c r="E261" s="22">
        <f>IF(D261="","",CHOOSE(WEEKDAY(D261,1),"Sunday","Monday","Tuesday","Wednesday","Thursday","Friday","Saturday"))</f>
        <v/>
      </c>
      <c r="F261" s="20" t="n"/>
      <c r="G261" s="22">
        <f>IFERROR(INDEX('Provider Directory'!$A$7:$A$106,MATCH(F261,'Provider Directory'!$C$7:$C$106,0)),"")</f>
        <v/>
      </c>
      <c r="H261" s="20" t="n"/>
      <c r="I261" s="20" t="n"/>
      <c r="J261" s="20" t="n"/>
      <c r="K261" s="20" t="n"/>
      <c r="L261" s="20" t="n"/>
      <c r="M261" s="23" t="n"/>
      <c r="N261" s="23" t="n"/>
      <c r="O261" s="20" t="n"/>
      <c r="P261" s="24">
        <f>IF(OR(C261&lt;&gt;"Active",J261&lt;&gt;"Available",N261&lt;=M261),0,MAX(0,((N261-M261)*1440-IF(O261="",0,O261))/60))</f>
        <v/>
      </c>
      <c r="Q261" s="22">
        <f>IF(OR(K261="",K261&lt;=0,P261&lt;=0),0,INT(P261*60/K261))</f>
        <v/>
      </c>
      <c r="R261" s="22">
        <f>IF(Q261="","",MAX(0,Q261-IF(L261="",0,L261)))</f>
        <v/>
      </c>
      <c r="S261" s="34">
        <f>IF(Q261=0,"",IF(L261="",0,L261/Q261))</f>
        <v/>
      </c>
      <c r="T261" s="22">
        <f>IF(OR(A261="",C261&lt;&gt;"Active"),"",IF(SUMPRODUCT(($C$7:$C$506="Active")*($D$7:$D$506=D261)*($F$7:$F$506=F261)*($M$7:$M$506&lt;N261)*($N$7:$N$506&gt;M261)*($A$7:$A$506&lt;&gt;A261))&gt;0,"Overlap",""))</f>
        <v/>
      </c>
      <c r="U261" s="22">
        <f>IF(COUNTA(A261:O261)=0,"",IF(A261="","Missing ID",IF(COUNTIF($A$7:$A$506,A261)&gt;1,"Duplicate ID",IF(G261="","Provider not found",IF(N261&lt;=M261,"End must be after start",IF(AND(J261="Available",L261&gt;Q261),"Booked exceeds capacity","OK"))))))</f>
        <v/>
      </c>
      <c r="V261" s="22">
        <f>IF(U261="","",IF(U261&lt;&gt;"OK",U261,IF(T261="Overlap","Overlap","OK")))</f>
        <v/>
      </c>
      <c r="W261" s="20" t="n"/>
      <c r="X261" s="22">
        <f>IF(OR(D261="",C261&lt;&gt;"Active"),0,IF(AND(D261&gt;=Dashboard!$A$5,D261&lt;=Dashboard!$C$5,OR(Dashboard!$E$5="All Clinics",H261=Dashboard!$E$5),OR(Dashboard!$G$5="All Providers",F261=Dashboard!$G$5),OR(Dashboard!$I$5="All Visit Modes",I261=Dashboard!$I$5)),1,0))</f>
        <v/>
      </c>
    </row>
    <row r="262">
      <c r="A262" s="20" t="n"/>
      <c r="B262" s="21" t="n"/>
      <c r="C262" s="20" t="n"/>
      <c r="D262" s="21" t="n"/>
      <c r="E262" s="22">
        <f>IF(D262="","",CHOOSE(WEEKDAY(D262,1),"Sunday","Monday","Tuesday","Wednesday","Thursday","Friday","Saturday"))</f>
        <v/>
      </c>
      <c r="F262" s="20" t="n"/>
      <c r="G262" s="22">
        <f>IFERROR(INDEX('Provider Directory'!$A$7:$A$106,MATCH(F262,'Provider Directory'!$C$7:$C$106,0)),"")</f>
        <v/>
      </c>
      <c r="H262" s="20" t="n"/>
      <c r="I262" s="20" t="n"/>
      <c r="J262" s="20" t="n"/>
      <c r="K262" s="20" t="n"/>
      <c r="L262" s="20" t="n"/>
      <c r="M262" s="23" t="n"/>
      <c r="N262" s="23" t="n"/>
      <c r="O262" s="20" t="n"/>
      <c r="P262" s="24">
        <f>IF(OR(C262&lt;&gt;"Active",J262&lt;&gt;"Available",N262&lt;=M262),0,MAX(0,((N262-M262)*1440-IF(O262="",0,O262))/60))</f>
        <v/>
      </c>
      <c r="Q262" s="22">
        <f>IF(OR(K262="",K262&lt;=0,P262&lt;=0),0,INT(P262*60/K262))</f>
        <v/>
      </c>
      <c r="R262" s="22">
        <f>IF(Q262="","",MAX(0,Q262-IF(L262="",0,L262)))</f>
        <v/>
      </c>
      <c r="S262" s="34">
        <f>IF(Q262=0,"",IF(L262="",0,L262/Q262))</f>
        <v/>
      </c>
      <c r="T262" s="22">
        <f>IF(OR(A262="",C262&lt;&gt;"Active"),"",IF(SUMPRODUCT(($C$7:$C$506="Active")*($D$7:$D$506=D262)*($F$7:$F$506=F262)*($M$7:$M$506&lt;N262)*($N$7:$N$506&gt;M262)*($A$7:$A$506&lt;&gt;A262))&gt;0,"Overlap",""))</f>
        <v/>
      </c>
      <c r="U262" s="22">
        <f>IF(COUNTA(A262:O262)=0,"",IF(A262="","Missing ID",IF(COUNTIF($A$7:$A$506,A262)&gt;1,"Duplicate ID",IF(G262="","Provider not found",IF(N262&lt;=M262,"End must be after start",IF(AND(J262="Available",L262&gt;Q262),"Booked exceeds capacity","OK"))))))</f>
        <v/>
      </c>
      <c r="V262" s="22">
        <f>IF(U262="","",IF(U262&lt;&gt;"OK",U262,IF(T262="Overlap","Overlap","OK")))</f>
        <v/>
      </c>
      <c r="W262" s="20" t="n"/>
      <c r="X262" s="22">
        <f>IF(OR(D262="",C262&lt;&gt;"Active"),0,IF(AND(D262&gt;=Dashboard!$A$5,D262&lt;=Dashboard!$C$5,OR(Dashboard!$E$5="All Clinics",H262=Dashboard!$E$5),OR(Dashboard!$G$5="All Providers",F262=Dashboard!$G$5),OR(Dashboard!$I$5="All Visit Modes",I262=Dashboard!$I$5)),1,0))</f>
        <v/>
      </c>
    </row>
    <row r="263">
      <c r="A263" s="20" t="n"/>
      <c r="B263" s="21" t="n"/>
      <c r="C263" s="20" t="n"/>
      <c r="D263" s="21" t="n"/>
      <c r="E263" s="22">
        <f>IF(D263="","",CHOOSE(WEEKDAY(D263,1),"Sunday","Monday","Tuesday","Wednesday","Thursday","Friday","Saturday"))</f>
        <v/>
      </c>
      <c r="F263" s="20" t="n"/>
      <c r="G263" s="22">
        <f>IFERROR(INDEX('Provider Directory'!$A$7:$A$106,MATCH(F263,'Provider Directory'!$C$7:$C$106,0)),"")</f>
        <v/>
      </c>
      <c r="H263" s="20" t="n"/>
      <c r="I263" s="20" t="n"/>
      <c r="J263" s="20" t="n"/>
      <c r="K263" s="20" t="n"/>
      <c r="L263" s="20" t="n"/>
      <c r="M263" s="23" t="n"/>
      <c r="N263" s="23" t="n"/>
      <c r="O263" s="20" t="n"/>
      <c r="P263" s="24">
        <f>IF(OR(C263&lt;&gt;"Active",J263&lt;&gt;"Available",N263&lt;=M263),0,MAX(0,((N263-M263)*1440-IF(O263="",0,O263))/60))</f>
        <v/>
      </c>
      <c r="Q263" s="22">
        <f>IF(OR(K263="",K263&lt;=0,P263&lt;=0),0,INT(P263*60/K263))</f>
        <v/>
      </c>
      <c r="R263" s="22">
        <f>IF(Q263="","",MAX(0,Q263-IF(L263="",0,L263)))</f>
        <v/>
      </c>
      <c r="S263" s="34">
        <f>IF(Q263=0,"",IF(L263="",0,L263/Q263))</f>
        <v/>
      </c>
      <c r="T263" s="22">
        <f>IF(OR(A263="",C263&lt;&gt;"Active"),"",IF(SUMPRODUCT(($C$7:$C$506="Active")*($D$7:$D$506=D263)*($F$7:$F$506=F263)*($M$7:$M$506&lt;N263)*($N$7:$N$506&gt;M263)*($A$7:$A$506&lt;&gt;A263))&gt;0,"Overlap",""))</f>
        <v/>
      </c>
      <c r="U263" s="22">
        <f>IF(COUNTA(A263:O263)=0,"",IF(A263="","Missing ID",IF(COUNTIF($A$7:$A$506,A263)&gt;1,"Duplicate ID",IF(G263="","Provider not found",IF(N263&lt;=M263,"End must be after start",IF(AND(J263="Available",L263&gt;Q263),"Booked exceeds capacity","OK"))))))</f>
        <v/>
      </c>
      <c r="V263" s="22">
        <f>IF(U263="","",IF(U263&lt;&gt;"OK",U263,IF(T263="Overlap","Overlap","OK")))</f>
        <v/>
      </c>
      <c r="W263" s="20" t="n"/>
      <c r="X263" s="22">
        <f>IF(OR(D263="",C263&lt;&gt;"Active"),0,IF(AND(D263&gt;=Dashboard!$A$5,D263&lt;=Dashboard!$C$5,OR(Dashboard!$E$5="All Clinics",H263=Dashboard!$E$5),OR(Dashboard!$G$5="All Providers",F263=Dashboard!$G$5),OR(Dashboard!$I$5="All Visit Modes",I263=Dashboard!$I$5)),1,0))</f>
        <v/>
      </c>
    </row>
    <row r="264">
      <c r="A264" s="20" t="n"/>
      <c r="B264" s="21" t="n"/>
      <c r="C264" s="20" t="n"/>
      <c r="D264" s="21" t="n"/>
      <c r="E264" s="22">
        <f>IF(D264="","",CHOOSE(WEEKDAY(D264,1),"Sunday","Monday","Tuesday","Wednesday","Thursday","Friday","Saturday"))</f>
        <v/>
      </c>
      <c r="F264" s="20" t="n"/>
      <c r="G264" s="22">
        <f>IFERROR(INDEX('Provider Directory'!$A$7:$A$106,MATCH(F264,'Provider Directory'!$C$7:$C$106,0)),"")</f>
        <v/>
      </c>
      <c r="H264" s="20" t="n"/>
      <c r="I264" s="20" t="n"/>
      <c r="J264" s="20" t="n"/>
      <c r="K264" s="20" t="n"/>
      <c r="L264" s="20" t="n"/>
      <c r="M264" s="23" t="n"/>
      <c r="N264" s="23" t="n"/>
      <c r="O264" s="20" t="n"/>
      <c r="P264" s="24">
        <f>IF(OR(C264&lt;&gt;"Active",J264&lt;&gt;"Available",N264&lt;=M264),0,MAX(0,((N264-M264)*1440-IF(O264="",0,O264))/60))</f>
        <v/>
      </c>
      <c r="Q264" s="22">
        <f>IF(OR(K264="",K264&lt;=0,P264&lt;=0),0,INT(P264*60/K264))</f>
        <v/>
      </c>
      <c r="R264" s="22">
        <f>IF(Q264="","",MAX(0,Q264-IF(L264="",0,L264)))</f>
        <v/>
      </c>
      <c r="S264" s="34">
        <f>IF(Q264=0,"",IF(L264="",0,L264/Q264))</f>
        <v/>
      </c>
      <c r="T264" s="22">
        <f>IF(OR(A264="",C264&lt;&gt;"Active"),"",IF(SUMPRODUCT(($C$7:$C$506="Active")*($D$7:$D$506=D264)*($F$7:$F$506=F264)*($M$7:$M$506&lt;N264)*($N$7:$N$506&gt;M264)*($A$7:$A$506&lt;&gt;A264))&gt;0,"Overlap",""))</f>
        <v/>
      </c>
      <c r="U264" s="22">
        <f>IF(COUNTA(A264:O264)=0,"",IF(A264="","Missing ID",IF(COUNTIF($A$7:$A$506,A264)&gt;1,"Duplicate ID",IF(G264="","Provider not found",IF(N264&lt;=M264,"End must be after start",IF(AND(J264="Available",L264&gt;Q264),"Booked exceeds capacity","OK"))))))</f>
        <v/>
      </c>
      <c r="V264" s="22">
        <f>IF(U264="","",IF(U264&lt;&gt;"OK",U264,IF(T264="Overlap","Overlap","OK")))</f>
        <v/>
      </c>
      <c r="W264" s="20" t="n"/>
      <c r="X264" s="22">
        <f>IF(OR(D264="",C264&lt;&gt;"Active"),0,IF(AND(D264&gt;=Dashboard!$A$5,D264&lt;=Dashboard!$C$5,OR(Dashboard!$E$5="All Clinics",H264=Dashboard!$E$5),OR(Dashboard!$G$5="All Providers",F264=Dashboard!$G$5),OR(Dashboard!$I$5="All Visit Modes",I264=Dashboard!$I$5)),1,0))</f>
        <v/>
      </c>
    </row>
    <row r="265">
      <c r="A265" s="20" t="n"/>
      <c r="B265" s="21" t="n"/>
      <c r="C265" s="20" t="n"/>
      <c r="D265" s="21" t="n"/>
      <c r="E265" s="22">
        <f>IF(D265="","",CHOOSE(WEEKDAY(D265,1),"Sunday","Monday","Tuesday","Wednesday","Thursday","Friday","Saturday"))</f>
        <v/>
      </c>
      <c r="F265" s="20" t="n"/>
      <c r="G265" s="22">
        <f>IFERROR(INDEX('Provider Directory'!$A$7:$A$106,MATCH(F265,'Provider Directory'!$C$7:$C$106,0)),"")</f>
        <v/>
      </c>
      <c r="H265" s="20" t="n"/>
      <c r="I265" s="20" t="n"/>
      <c r="J265" s="20" t="n"/>
      <c r="K265" s="20" t="n"/>
      <c r="L265" s="20" t="n"/>
      <c r="M265" s="23" t="n"/>
      <c r="N265" s="23" t="n"/>
      <c r="O265" s="20" t="n"/>
      <c r="P265" s="24">
        <f>IF(OR(C265&lt;&gt;"Active",J265&lt;&gt;"Available",N265&lt;=M265),0,MAX(0,((N265-M265)*1440-IF(O265="",0,O265))/60))</f>
        <v/>
      </c>
      <c r="Q265" s="22">
        <f>IF(OR(K265="",K265&lt;=0,P265&lt;=0),0,INT(P265*60/K265))</f>
        <v/>
      </c>
      <c r="R265" s="22">
        <f>IF(Q265="","",MAX(0,Q265-IF(L265="",0,L265)))</f>
        <v/>
      </c>
      <c r="S265" s="34">
        <f>IF(Q265=0,"",IF(L265="",0,L265/Q265))</f>
        <v/>
      </c>
      <c r="T265" s="22">
        <f>IF(OR(A265="",C265&lt;&gt;"Active"),"",IF(SUMPRODUCT(($C$7:$C$506="Active")*($D$7:$D$506=D265)*($F$7:$F$506=F265)*($M$7:$M$506&lt;N265)*($N$7:$N$506&gt;M265)*($A$7:$A$506&lt;&gt;A265))&gt;0,"Overlap",""))</f>
        <v/>
      </c>
      <c r="U265" s="22">
        <f>IF(COUNTA(A265:O265)=0,"",IF(A265="","Missing ID",IF(COUNTIF($A$7:$A$506,A265)&gt;1,"Duplicate ID",IF(G265="","Provider not found",IF(N265&lt;=M265,"End must be after start",IF(AND(J265="Available",L265&gt;Q265),"Booked exceeds capacity","OK"))))))</f>
        <v/>
      </c>
      <c r="V265" s="22">
        <f>IF(U265="","",IF(U265&lt;&gt;"OK",U265,IF(T265="Overlap","Overlap","OK")))</f>
        <v/>
      </c>
      <c r="W265" s="20" t="n"/>
      <c r="X265" s="22">
        <f>IF(OR(D265="",C265&lt;&gt;"Active"),0,IF(AND(D265&gt;=Dashboard!$A$5,D265&lt;=Dashboard!$C$5,OR(Dashboard!$E$5="All Clinics",H265=Dashboard!$E$5),OR(Dashboard!$G$5="All Providers",F265=Dashboard!$G$5),OR(Dashboard!$I$5="All Visit Modes",I265=Dashboard!$I$5)),1,0))</f>
        <v/>
      </c>
    </row>
    <row r="266">
      <c r="A266" s="20" t="n"/>
      <c r="B266" s="21" t="n"/>
      <c r="C266" s="20" t="n"/>
      <c r="D266" s="21" t="n"/>
      <c r="E266" s="22">
        <f>IF(D266="","",CHOOSE(WEEKDAY(D266,1),"Sunday","Monday","Tuesday","Wednesday","Thursday","Friday","Saturday"))</f>
        <v/>
      </c>
      <c r="F266" s="20" t="n"/>
      <c r="G266" s="22">
        <f>IFERROR(INDEX('Provider Directory'!$A$7:$A$106,MATCH(F266,'Provider Directory'!$C$7:$C$106,0)),"")</f>
        <v/>
      </c>
      <c r="H266" s="20" t="n"/>
      <c r="I266" s="20" t="n"/>
      <c r="J266" s="20" t="n"/>
      <c r="K266" s="20" t="n"/>
      <c r="L266" s="20" t="n"/>
      <c r="M266" s="23" t="n"/>
      <c r="N266" s="23" t="n"/>
      <c r="O266" s="20" t="n"/>
      <c r="P266" s="24">
        <f>IF(OR(C266&lt;&gt;"Active",J266&lt;&gt;"Available",N266&lt;=M266),0,MAX(0,((N266-M266)*1440-IF(O266="",0,O266))/60))</f>
        <v/>
      </c>
      <c r="Q266" s="22">
        <f>IF(OR(K266="",K266&lt;=0,P266&lt;=0),0,INT(P266*60/K266))</f>
        <v/>
      </c>
      <c r="R266" s="22">
        <f>IF(Q266="","",MAX(0,Q266-IF(L266="",0,L266)))</f>
        <v/>
      </c>
      <c r="S266" s="34">
        <f>IF(Q266=0,"",IF(L266="",0,L266/Q266))</f>
        <v/>
      </c>
      <c r="T266" s="22">
        <f>IF(OR(A266="",C266&lt;&gt;"Active"),"",IF(SUMPRODUCT(($C$7:$C$506="Active")*($D$7:$D$506=D266)*($F$7:$F$506=F266)*($M$7:$M$506&lt;N266)*($N$7:$N$506&gt;M266)*($A$7:$A$506&lt;&gt;A266))&gt;0,"Overlap",""))</f>
        <v/>
      </c>
      <c r="U266" s="22">
        <f>IF(COUNTA(A266:O266)=0,"",IF(A266="","Missing ID",IF(COUNTIF($A$7:$A$506,A266)&gt;1,"Duplicate ID",IF(G266="","Provider not found",IF(N266&lt;=M266,"End must be after start",IF(AND(J266="Available",L266&gt;Q266),"Booked exceeds capacity","OK"))))))</f>
        <v/>
      </c>
      <c r="V266" s="22">
        <f>IF(U266="","",IF(U266&lt;&gt;"OK",U266,IF(T266="Overlap","Overlap","OK")))</f>
        <v/>
      </c>
      <c r="W266" s="20" t="n"/>
      <c r="X266" s="22">
        <f>IF(OR(D266="",C266&lt;&gt;"Active"),0,IF(AND(D266&gt;=Dashboard!$A$5,D266&lt;=Dashboard!$C$5,OR(Dashboard!$E$5="All Clinics",H266=Dashboard!$E$5),OR(Dashboard!$G$5="All Providers",F266=Dashboard!$G$5),OR(Dashboard!$I$5="All Visit Modes",I266=Dashboard!$I$5)),1,0))</f>
        <v/>
      </c>
    </row>
    <row r="267">
      <c r="A267" s="20" t="n"/>
      <c r="B267" s="21" t="n"/>
      <c r="C267" s="20" t="n"/>
      <c r="D267" s="21" t="n"/>
      <c r="E267" s="22">
        <f>IF(D267="","",CHOOSE(WEEKDAY(D267,1),"Sunday","Monday","Tuesday","Wednesday","Thursday","Friday","Saturday"))</f>
        <v/>
      </c>
      <c r="F267" s="20" t="n"/>
      <c r="G267" s="22">
        <f>IFERROR(INDEX('Provider Directory'!$A$7:$A$106,MATCH(F267,'Provider Directory'!$C$7:$C$106,0)),"")</f>
        <v/>
      </c>
      <c r="H267" s="20" t="n"/>
      <c r="I267" s="20" t="n"/>
      <c r="J267" s="20" t="n"/>
      <c r="K267" s="20" t="n"/>
      <c r="L267" s="20" t="n"/>
      <c r="M267" s="23" t="n"/>
      <c r="N267" s="23" t="n"/>
      <c r="O267" s="20" t="n"/>
      <c r="P267" s="24">
        <f>IF(OR(C267&lt;&gt;"Active",J267&lt;&gt;"Available",N267&lt;=M267),0,MAX(0,((N267-M267)*1440-IF(O267="",0,O267))/60))</f>
        <v/>
      </c>
      <c r="Q267" s="22">
        <f>IF(OR(K267="",K267&lt;=0,P267&lt;=0),0,INT(P267*60/K267))</f>
        <v/>
      </c>
      <c r="R267" s="22">
        <f>IF(Q267="","",MAX(0,Q267-IF(L267="",0,L267)))</f>
        <v/>
      </c>
      <c r="S267" s="34">
        <f>IF(Q267=0,"",IF(L267="",0,L267/Q267))</f>
        <v/>
      </c>
      <c r="T267" s="22">
        <f>IF(OR(A267="",C267&lt;&gt;"Active"),"",IF(SUMPRODUCT(($C$7:$C$506="Active")*($D$7:$D$506=D267)*($F$7:$F$506=F267)*($M$7:$M$506&lt;N267)*($N$7:$N$506&gt;M267)*($A$7:$A$506&lt;&gt;A267))&gt;0,"Overlap",""))</f>
        <v/>
      </c>
      <c r="U267" s="22">
        <f>IF(COUNTA(A267:O267)=0,"",IF(A267="","Missing ID",IF(COUNTIF($A$7:$A$506,A267)&gt;1,"Duplicate ID",IF(G267="","Provider not found",IF(N267&lt;=M267,"End must be after start",IF(AND(J267="Available",L267&gt;Q267),"Booked exceeds capacity","OK"))))))</f>
        <v/>
      </c>
      <c r="V267" s="22">
        <f>IF(U267="","",IF(U267&lt;&gt;"OK",U267,IF(T267="Overlap","Overlap","OK")))</f>
        <v/>
      </c>
      <c r="W267" s="20" t="n"/>
      <c r="X267" s="22">
        <f>IF(OR(D267="",C267&lt;&gt;"Active"),0,IF(AND(D267&gt;=Dashboard!$A$5,D267&lt;=Dashboard!$C$5,OR(Dashboard!$E$5="All Clinics",H267=Dashboard!$E$5),OR(Dashboard!$G$5="All Providers",F267=Dashboard!$G$5),OR(Dashboard!$I$5="All Visit Modes",I267=Dashboard!$I$5)),1,0))</f>
        <v/>
      </c>
    </row>
    <row r="268">
      <c r="A268" s="20" t="n"/>
      <c r="B268" s="21" t="n"/>
      <c r="C268" s="20" t="n"/>
      <c r="D268" s="21" t="n"/>
      <c r="E268" s="22">
        <f>IF(D268="","",CHOOSE(WEEKDAY(D268,1),"Sunday","Monday","Tuesday","Wednesday","Thursday","Friday","Saturday"))</f>
        <v/>
      </c>
      <c r="F268" s="20" t="n"/>
      <c r="G268" s="22">
        <f>IFERROR(INDEX('Provider Directory'!$A$7:$A$106,MATCH(F268,'Provider Directory'!$C$7:$C$106,0)),"")</f>
        <v/>
      </c>
      <c r="H268" s="20" t="n"/>
      <c r="I268" s="20" t="n"/>
      <c r="J268" s="20" t="n"/>
      <c r="K268" s="20" t="n"/>
      <c r="L268" s="20" t="n"/>
      <c r="M268" s="23" t="n"/>
      <c r="N268" s="23" t="n"/>
      <c r="O268" s="20" t="n"/>
      <c r="P268" s="24">
        <f>IF(OR(C268&lt;&gt;"Active",J268&lt;&gt;"Available",N268&lt;=M268),0,MAX(0,((N268-M268)*1440-IF(O268="",0,O268))/60))</f>
        <v/>
      </c>
      <c r="Q268" s="22">
        <f>IF(OR(K268="",K268&lt;=0,P268&lt;=0),0,INT(P268*60/K268))</f>
        <v/>
      </c>
      <c r="R268" s="22">
        <f>IF(Q268="","",MAX(0,Q268-IF(L268="",0,L268)))</f>
        <v/>
      </c>
      <c r="S268" s="34">
        <f>IF(Q268=0,"",IF(L268="",0,L268/Q268))</f>
        <v/>
      </c>
      <c r="T268" s="22">
        <f>IF(OR(A268="",C268&lt;&gt;"Active"),"",IF(SUMPRODUCT(($C$7:$C$506="Active")*($D$7:$D$506=D268)*($F$7:$F$506=F268)*($M$7:$M$506&lt;N268)*($N$7:$N$506&gt;M268)*($A$7:$A$506&lt;&gt;A268))&gt;0,"Overlap",""))</f>
        <v/>
      </c>
      <c r="U268" s="22">
        <f>IF(COUNTA(A268:O268)=0,"",IF(A268="","Missing ID",IF(COUNTIF($A$7:$A$506,A268)&gt;1,"Duplicate ID",IF(G268="","Provider not found",IF(N268&lt;=M268,"End must be after start",IF(AND(J268="Available",L268&gt;Q268),"Booked exceeds capacity","OK"))))))</f>
        <v/>
      </c>
      <c r="V268" s="22">
        <f>IF(U268="","",IF(U268&lt;&gt;"OK",U268,IF(T268="Overlap","Overlap","OK")))</f>
        <v/>
      </c>
      <c r="W268" s="20" t="n"/>
      <c r="X268" s="22">
        <f>IF(OR(D268="",C268&lt;&gt;"Active"),0,IF(AND(D268&gt;=Dashboard!$A$5,D268&lt;=Dashboard!$C$5,OR(Dashboard!$E$5="All Clinics",H268=Dashboard!$E$5),OR(Dashboard!$G$5="All Providers",F268=Dashboard!$G$5),OR(Dashboard!$I$5="All Visit Modes",I268=Dashboard!$I$5)),1,0))</f>
        <v/>
      </c>
    </row>
    <row r="269">
      <c r="A269" s="20" t="n"/>
      <c r="B269" s="21" t="n"/>
      <c r="C269" s="20" t="n"/>
      <c r="D269" s="21" t="n"/>
      <c r="E269" s="22">
        <f>IF(D269="","",CHOOSE(WEEKDAY(D269,1),"Sunday","Monday","Tuesday","Wednesday","Thursday","Friday","Saturday"))</f>
        <v/>
      </c>
      <c r="F269" s="20" t="n"/>
      <c r="G269" s="22">
        <f>IFERROR(INDEX('Provider Directory'!$A$7:$A$106,MATCH(F269,'Provider Directory'!$C$7:$C$106,0)),"")</f>
        <v/>
      </c>
      <c r="H269" s="20" t="n"/>
      <c r="I269" s="20" t="n"/>
      <c r="J269" s="20" t="n"/>
      <c r="K269" s="20" t="n"/>
      <c r="L269" s="20" t="n"/>
      <c r="M269" s="23" t="n"/>
      <c r="N269" s="23" t="n"/>
      <c r="O269" s="20" t="n"/>
      <c r="P269" s="24">
        <f>IF(OR(C269&lt;&gt;"Active",J269&lt;&gt;"Available",N269&lt;=M269),0,MAX(0,((N269-M269)*1440-IF(O269="",0,O269))/60))</f>
        <v/>
      </c>
      <c r="Q269" s="22">
        <f>IF(OR(K269="",K269&lt;=0,P269&lt;=0),0,INT(P269*60/K269))</f>
        <v/>
      </c>
      <c r="R269" s="22">
        <f>IF(Q269="","",MAX(0,Q269-IF(L269="",0,L269)))</f>
        <v/>
      </c>
      <c r="S269" s="34">
        <f>IF(Q269=0,"",IF(L269="",0,L269/Q269))</f>
        <v/>
      </c>
      <c r="T269" s="22">
        <f>IF(OR(A269="",C269&lt;&gt;"Active"),"",IF(SUMPRODUCT(($C$7:$C$506="Active")*($D$7:$D$506=D269)*($F$7:$F$506=F269)*($M$7:$M$506&lt;N269)*($N$7:$N$506&gt;M269)*($A$7:$A$506&lt;&gt;A269))&gt;0,"Overlap",""))</f>
        <v/>
      </c>
      <c r="U269" s="22">
        <f>IF(COUNTA(A269:O269)=0,"",IF(A269="","Missing ID",IF(COUNTIF($A$7:$A$506,A269)&gt;1,"Duplicate ID",IF(G269="","Provider not found",IF(N269&lt;=M269,"End must be after start",IF(AND(J269="Available",L269&gt;Q269),"Booked exceeds capacity","OK"))))))</f>
        <v/>
      </c>
      <c r="V269" s="22">
        <f>IF(U269="","",IF(U269&lt;&gt;"OK",U269,IF(T269="Overlap","Overlap","OK")))</f>
        <v/>
      </c>
      <c r="W269" s="20" t="n"/>
      <c r="X269" s="22">
        <f>IF(OR(D269="",C269&lt;&gt;"Active"),0,IF(AND(D269&gt;=Dashboard!$A$5,D269&lt;=Dashboard!$C$5,OR(Dashboard!$E$5="All Clinics",H269=Dashboard!$E$5),OR(Dashboard!$G$5="All Providers",F269=Dashboard!$G$5),OR(Dashboard!$I$5="All Visit Modes",I269=Dashboard!$I$5)),1,0))</f>
        <v/>
      </c>
    </row>
    <row r="270">
      <c r="A270" s="20" t="n"/>
      <c r="B270" s="21" t="n"/>
      <c r="C270" s="20" t="n"/>
      <c r="D270" s="21" t="n"/>
      <c r="E270" s="22">
        <f>IF(D270="","",CHOOSE(WEEKDAY(D270,1),"Sunday","Monday","Tuesday","Wednesday","Thursday","Friday","Saturday"))</f>
        <v/>
      </c>
      <c r="F270" s="20" t="n"/>
      <c r="G270" s="22">
        <f>IFERROR(INDEX('Provider Directory'!$A$7:$A$106,MATCH(F270,'Provider Directory'!$C$7:$C$106,0)),"")</f>
        <v/>
      </c>
      <c r="H270" s="20" t="n"/>
      <c r="I270" s="20" t="n"/>
      <c r="J270" s="20" t="n"/>
      <c r="K270" s="20" t="n"/>
      <c r="L270" s="20" t="n"/>
      <c r="M270" s="23" t="n"/>
      <c r="N270" s="23" t="n"/>
      <c r="O270" s="20" t="n"/>
      <c r="P270" s="24">
        <f>IF(OR(C270&lt;&gt;"Active",J270&lt;&gt;"Available",N270&lt;=M270),0,MAX(0,((N270-M270)*1440-IF(O270="",0,O270))/60))</f>
        <v/>
      </c>
      <c r="Q270" s="22">
        <f>IF(OR(K270="",K270&lt;=0,P270&lt;=0),0,INT(P270*60/K270))</f>
        <v/>
      </c>
      <c r="R270" s="22">
        <f>IF(Q270="","",MAX(0,Q270-IF(L270="",0,L270)))</f>
        <v/>
      </c>
      <c r="S270" s="34">
        <f>IF(Q270=0,"",IF(L270="",0,L270/Q270))</f>
        <v/>
      </c>
      <c r="T270" s="22">
        <f>IF(OR(A270="",C270&lt;&gt;"Active"),"",IF(SUMPRODUCT(($C$7:$C$506="Active")*($D$7:$D$506=D270)*($F$7:$F$506=F270)*($M$7:$M$506&lt;N270)*($N$7:$N$506&gt;M270)*($A$7:$A$506&lt;&gt;A270))&gt;0,"Overlap",""))</f>
        <v/>
      </c>
      <c r="U270" s="22">
        <f>IF(COUNTA(A270:O270)=0,"",IF(A270="","Missing ID",IF(COUNTIF($A$7:$A$506,A270)&gt;1,"Duplicate ID",IF(G270="","Provider not found",IF(N270&lt;=M270,"End must be after start",IF(AND(J270="Available",L270&gt;Q270),"Booked exceeds capacity","OK"))))))</f>
        <v/>
      </c>
      <c r="V270" s="22">
        <f>IF(U270="","",IF(U270&lt;&gt;"OK",U270,IF(T270="Overlap","Overlap","OK")))</f>
        <v/>
      </c>
      <c r="W270" s="20" t="n"/>
      <c r="X270" s="22">
        <f>IF(OR(D270="",C270&lt;&gt;"Active"),0,IF(AND(D270&gt;=Dashboard!$A$5,D270&lt;=Dashboard!$C$5,OR(Dashboard!$E$5="All Clinics",H270=Dashboard!$E$5),OR(Dashboard!$G$5="All Providers",F270=Dashboard!$G$5),OR(Dashboard!$I$5="All Visit Modes",I270=Dashboard!$I$5)),1,0))</f>
        <v/>
      </c>
    </row>
    <row r="271">
      <c r="A271" s="20" t="n"/>
      <c r="B271" s="21" t="n"/>
      <c r="C271" s="20" t="n"/>
      <c r="D271" s="21" t="n"/>
      <c r="E271" s="22">
        <f>IF(D271="","",CHOOSE(WEEKDAY(D271,1),"Sunday","Monday","Tuesday","Wednesday","Thursday","Friday","Saturday"))</f>
        <v/>
      </c>
      <c r="F271" s="20" t="n"/>
      <c r="G271" s="22">
        <f>IFERROR(INDEX('Provider Directory'!$A$7:$A$106,MATCH(F271,'Provider Directory'!$C$7:$C$106,0)),"")</f>
        <v/>
      </c>
      <c r="H271" s="20" t="n"/>
      <c r="I271" s="20" t="n"/>
      <c r="J271" s="20" t="n"/>
      <c r="K271" s="20" t="n"/>
      <c r="L271" s="20" t="n"/>
      <c r="M271" s="23" t="n"/>
      <c r="N271" s="23" t="n"/>
      <c r="O271" s="20" t="n"/>
      <c r="P271" s="24">
        <f>IF(OR(C271&lt;&gt;"Active",J271&lt;&gt;"Available",N271&lt;=M271),0,MAX(0,((N271-M271)*1440-IF(O271="",0,O271))/60))</f>
        <v/>
      </c>
      <c r="Q271" s="22">
        <f>IF(OR(K271="",K271&lt;=0,P271&lt;=0),0,INT(P271*60/K271))</f>
        <v/>
      </c>
      <c r="R271" s="22">
        <f>IF(Q271="","",MAX(0,Q271-IF(L271="",0,L271)))</f>
        <v/>
      </c>
      <c r="S271" s="34">
        <f>IF(Q271=0,"",IF(L271="",0,L271/Q271))</f>
        <v/>
      </c>
      <c r="T271" s="22">
        <f>IF(OR(A271="",C271&lt;&gt;"Active"),"",IF(SUMPRODUCT(($C$7:$C$506="Active")*($D$7:$D$506=D271)*($F$7:$F$506=F271)*($M$7:$M$506&lt;N271)*($N$7:$N$506&gt;M271)*($A$7:$A$506&lt;&gt;A271))&gt;0,"Overlap",""))</f>
        <v/>
      </c>
      <c r="U271" s="22">
        <f>IF(COUNTA(A271:O271)=0,"",IF(A271="","Missing ID",IF(COUNTIF($A$7:$A$506,A271)&gt;1,"Duplicate ID",IF(G271="","Provider not found",IF(N271&lt;=M271,"End must be after start",IF(AND(J271="Available",L271&gt;Q271),"Booked exceeds capacity","OK"))))))</f>
        <v/>
      </c>
      <c r="V271" s="22">
        <f>IF(U271="","",IF(U271&lt;&gt;"OK",U271,IF(T271="Overlap","Overlap","OK")))</f>
        <v/>
      </c>
      <c r="W271" s="20" t="n"/>
      <c r="X271" s="22">
        <f>IF(OR(D271="",C271&lt;&gt;"Active"),0,IF(AND(D271&gt;=Dashboard!$A$5,D271&lt;=Dashboard!$C$5,OR(Dashboard!$E$5="All Clinics",H271=Dashboard!$E$5),OR(Dashboard!$G$5="All Providers",F271=Dashboard!$G$5),OR(Dashboard!$I$5="All Visit Modes",I271=Dashboard!$I$5)),1,0))</f>
        <v/>
      </c>
    </row>
    <row r="272">
      <c r="A272" s="20" t="n"/>
      <c r="B272" s="21" t="n"/>
      <c r="C272" s="20" t="n"/>
      <c r="D272" s="21" t="n"/>
      <c r="E272" s="22">
        <f>IF(D272="","",CHOOSE(WEEKDAY(D272,1),"Sunday","Monday","Tuesday","Wednesday","Thursday","Friday","Saturday"))</f>
        <v/>
      </c>
      <c r="F272" s="20" t="n"/>
      <c r="G272" s="22">
        <f>IFERROR(INDEX('Provider Directory'!$A$7:$A$106,MATCH(F272,'Provider Directory'!$C$7:$C$106,0)),"")</f>
        <v/>
      </c>
      <c r="H272" s="20" t="n"/>
      <c r="I272" s="20" t="n"/>
      <c r="J272" s="20" t="n"/>
      <c r="K272" s="20" t="n"/>
      <c r="L272" s="20" t="n"/>
      <c r="M272" s="23" t="n"/>
      <c r="N272" s="23" t="n"/>
      <c r="O272" s="20" t="n"/>
      <c r="P272" s="24">
        <f>IF(OR(C272&lt;&gt;"Active",J272&lt;&gt;"Available",N272&lt;=M272),0,MAX(0,((N272-M272)*1440-IF(O272="",0,O272))/60))</f>
        <v/>
      </c>
      <c r="Q272" s="22">
        <f>IF(OR(K272="",K272&lt;=0,P272&lt;=0),0,INT(P272*60/K272))</f>
        <v/>
      </c>
      <c r="R272" s="22">
        <f>IF(Q272="","",MAX(0,Q272-IF(L272="",0,L272)))</f>
        <v/>
      </c>
      <c r="S272" s="34">
        <f>IF(Q272=0,"",IF(L272="",0,L272/Q272))</f>
        <v/>
      </c>
      <c r="T272" s="22">
        <f>IF(OR(A272="",C272&lt;&gt;"Active"),"",IF(SUMPRODUCT(($C$7:$C$506="Active")*($D$7:$D$506=D272)*($F$7:$F$506=F272)*($M$7:$M$506&lt;N272)*($N$7:$N$506&gt;M272)*($A$7:$A$506&lt;&gt;A272))&gt;0,"Overlap",""))</f>
        <v/>
      </c>
      <c r="U272" s="22">
        <f>IF(COUNTA(A272:O272)=0,"",IF(A272="","Missing ID",IF(COUNTIF($A$7:$A$506,A272)&gt;1,"Duplicate ID",IF(G272="","Provider not found",IF(N272&lt;=M272,"End must be after start",IF(AND(J272="Available",L272&gt;Q272),"Booked exceeds capacity","OK"))))))</f>
        <v/>
      </c>
      <c r="V272" s="22">
        <f>IF(U272="","",IF(U272&lt;&gt;"OK",U272,IF(T272="Overlap","Overlap","OK")))</f>
        <v/>
      </c>
      <c r="W272" s="20" t="n"/>
      <c r="X272" s="22">
        <f>IF(OR(D272="",C272&lt;&gt;"Active"),0,IF(AND(D272&gt;=Dashboard!$A$5,D272&lt;=Dashboard!$C$5,OR(Dashboard!$E$5="All Clinics",H272=Dashboard!$E$5),OR(Dashboard!$G$5="All Providers",F272=Dashboard!$G$5),OR(Dashboard!$I$5="All Visit Modes",I272=Dashboard!$I$5)),1,0))</f>
        <v/>
      </c>
    </row>
    <row r="273">
      <c r="A273" s="20" t="n"/>
      <c r="B273" s="21" t="n"/>
      <c r="C273" s="20" t="n"/>
      <c r="D273" s="21" t="n"/>
      <c r="E273" s="22">
        <f>IF(D273="","",CHOOSE(WEEKDAY(D273,1),"Sunday","Monday","Tuesday","Wednesday","Thursday","Friday","Saturday"))</f>
        <v/>
      </c>
      <c r="F273" s="20" t="n"/>
      <c r="G273" s="22">
        <f>IFERROR(INDEX('Provider Directory'!$A$7:$A$106,MATCH(F273,'Provider Directory'!$C$7:$C$106,0)),"")</f>
        <v/>
      </c>
      <c r="H273" s="20" t="n"/>
      <c r="I273" s="20" t="n"/>
      <c r="J273" s="20" t="n"/>
      <c r="K273" s="20" t="n"/>
      <c r="L273" s="20" t="n"/>
      <c r="M273" s="23" t="n"/>
      <c r="N273" s="23" t="n"/>
      <c r="O273" s="20" t="n"/>
      <c r="P273" s="24">
        <f>IF(OR(C273&lt;&gt;"Active",J273&lt;&gt;"Available",N273&lt;=M273),0,MAX(0,((N273-M273)*1440-IF(O273="",0,O273))/60))</f>
        <v/>
      </c>
      <c r="Q273" s="22">
        <f>IF(OR(K273="",K273&lt;=0,P273&lt;=0),0,INT(P273*60/K273))</f>
        <v/>
      </c>
      <c r="R273" s="22">
        <f>IF(Q273="","",MAX(0,Q273-IF(L273="",0,L273)))</f>
        <v/>
      </c>
      <c r="S273" s="34">
        <f>IF(Q273=0,"",IF(L273="",0,L273/Q273))</f>
        <v/>
      </c>
      <c r="T273" s="22">
        <f>IF(OR(A273="",C273&lt;&gt;"Active"),"",IF(SUMPRODUCT(($C$7:$C$506="Active")*($D$7:$D$506=D273)*($F$7:$F$506=F273)*($M$7:$M$506&lt;N273)*($N$7:$N$506&gt;M273)*($A$7:$A$506&lt;&gt;A273))&gt;0,"Overlap",""))</f>
        <v/>
      </c>
      <c r="U273" s="22">
        <f>IF(COUNTA(A273:O273)=0,"",IF(A273="","Missing ID",IF(COUNTIF($A$7:$A$506,A273)&gt;1,"Duplicate ID",IF(G273="","Provider not found",IF(N273&lt;=M273,"End must be after start",IF(AND(J273="Available",L273&gt;Q273),"Booked exceeds capacity","OK"))))))</f>
        <v/>
      </c>
      <c r="V273" s="22">
        <f>IF(U273="","",IF(U273&lt;&gt;"OK",U273,IF(T273="Overlap","Overlap","OK")))</f>
        <v/>
      </c>
      <c r="W273" s="20" t="n"/>
      <c r="X273" s="22">
        <f>IF(OR(D273="",C273&lt;&gt;"Active"),0,IF(AND(D273&gt;=Dashboard!$A$5,D273&lt;=Dashboard!$C$5,OR(Dashboard!$E$5="All Clinics",H273=Dashboard!$E$5),OR(Dashboard!$G$5="All Providers",F273=Dashboard!$G$5),OR(Dashboard!$I$5="All Visit Modes",I273=Dashboard!$I$5)),1,0))</f>
        <v/>
      </c>
    </row>
    <row r="274">
      <c r="A274" s="20" t="n"/>
      <c r="B274" s="21" t="n"/>
      <c r="C274" s="20" t="n"/>
      <c r="D274" s="21" t="n"/>
      <c r="E274" s="22">
        <f>IF(D274="","",CHOOSE(WEEKDAY(D274,1),"Sunday","Monday","Tuesday","Wednesday","Thursday","Friday","Saturday"))</f>
        <v/>
      </c>
      <c r="F274" s="20" t="n"/>
      <c r="G274" s="22">
        <f>IFERROR(INDEX('Provider Directory'!$A$7:$A$106,MATCH(F274,'Provider Directory'!$C$7:$C$106,0)),"")</f>
        <v/>
      </c>
      <c r="H274" s="20" t="n"/>
      <c r="I274" s="20" t="n"/>
      <c r="J274" s="20" t="n"/>
      <c r="K274" s="20" t="n"/>
      <c r="L274" s="20" t="n"/>
      <c r="M274" s="23" t="n"/>
      <c r="N274" s="23" t="n"/>
      <c r="O274" s="20" t="n"/>
      <c r="P274" s="24">
        <f>IF(OR(C274&lt;&gt;"Active",J274&lt;&gt;"Available",N274&lt;=M274),0,MAX(0,((N274-M274)*1440-IF(O274="",0,O274))/60))</f>
        <v/>
      </c>
      <c r="Q274" s="22">
        <f>IF(OR(K274="",K274&lt;=0,P274&lt;=0),0,INT(P274*60/K274))</f>
        <v/>
      </c>
      <c r="R274" s="22">
        <f>IF(Q274="","",MAX(0,Q274-IF(L274="",0,L274)))</f>
        <v/>
      </c>
      <c r="S274" s="34">
        <f>IF(Q274=0,"",IF(L274="",0,L274/Q274))</f>
        <v/>
      </c>
      <c r="T274" s="22">
        <f>IF(OR(A274="",C274&lt;&gt;"Active"),"",IF(SUMPRODUCT(($C$7:$C$506="Active")*($D$7:$D$506=D274)*($F$7:$F$506=F274)*($M$7:$M$506&lt;N274)*($N$7:$N$506&gt;M274)*($A$7:$A$506&lt;&gt;A274))&gt;0,"Overlap",""))</f>
        <v/>
      </c>
      <c r="U274" s="22">
        <f>IF(COUNTA(A274:O274)=0,"",IF(A274="","Missing ID",IF(COUNTIF($A$7:$A$506,A274)&gt;1,"Duplicate ID",IF(G274="","Provider not found",IF(N274&lt;=M274,"End must be after start",IF(AND(J274="Available",L274&gt;Q274),"Booked exceeds capacity","OK"))))))</f>
        <v/>
      </c>
      <c r="V274" s="22">
        <f>IF(U274="","",IF(U274&lt;&gt;"OK",U274,IF(T274="Overlap","Overlap","OK")))</f>
        <v/>
      </c>
      <c r="W274" s="20" t="n"/>
      <c r="X274" s="22">
        <f>IF(OR(D274="",C274&lt;&gt;"Active"),0,IF(AND(D274&gt;=Dashboard!$A$5,D274&lt;=Dashboard!$C$5,OR(Dashboard!$E$5="All Clinics",H274=Dashboard!$E$5),OR(Dashboard!$G$5="All Providers",F274=Dashboard!$G$5),OR(Dashboard!$I$5="All Visit Modes",I274=Dashboard!$I$5)),1,0))</f>
        <v/>
      </c>
    </row>
    <row r="275">
      <c r="A275" s="20" t="n"/>
      <c r="B275" s="21" t="n"/>
      <c r="C275" s="20" t="n"/>
      <c r="D275" s="21" t="n"/>
      <c r="E275" s="22">
        <f>IF(D275="","",CHOOSE(WEEKDAY(D275,1),"Sunday","Monday","Tuesday","Wednesday","Thursday","Friday","Saturday"))</f>
        <v/>
      </c>
      <c r="F275" s="20" t="n"/>
      <c r="G275" s="22">
        <f>IFERROR(INDEX('Provider Directory'!$A$7:$A$106,MATCH(F275,'Provider Directory'!$C$7:$C$106,0)),"")</f>
        <v/>
      </c>
      <c r="H275" s="20" t="n"/>
      <c r="I275" s="20" t="n"/>
      <c r="J275" s="20" t="n"/>
      <c r="K275" s="20" t="n"/>
      <c r="L275" s="20" t="n"/>
      <c r="M275" s="23" t="n"/>
      <c r="N275" s="23" t="n"/>
      <c r="O275" s="20" t="n"/>
      <c r="P275" s="24">
        <f>IF(OR(C275&lt;&gt;"Active",J275&lt;&gt;"Available",N275&lt;=M275),0,MAX(0,((N275-M275)*1440-IF(O275="",0,O275))/60))</f>
        <v/>
      </c>
      <c r="Q275" s="22">
        <f>IF(OR(K275="",K275&lt;=0,P275&lt;=0),0,INT(P275*60/K275))</f>
        <v/>
      </c>
      <c r="R275" s="22">
        <f>IF(Q275="","",MAX(0,Q275-IF(L275="",0,L275)))</f>
        <v/>
      </c>
      <c r="S275" s="34">
        <f>IF(Q275=0,"",IF(L275="",0,L275/Q275))</f>
        <v/>
      </c>
      <c r="T275" s="22">
        <f>IF(OR(A275="",C275&lt;&gt;"Active"),"",IF(SUMPRODUCT(($C$7:$C$506="Active")*($D$7:$D$506=D275)*($F$7:$F$506=F275)*($M$7:$M$506&lt;N275)*($N$7:$N$506&gt;M275)*($A$7:$A$506&lt;&gt;A275))&gt;0,"Overlap",""))</f>
        <v/>
      </c>
      <c r="U275" s="22">
        <f>IF(COUNTA(A275:O275)=0,"",IF(A275="","Missing ID",IF(COUNTIF($A$7:$A$506,A275)&gt;1,"Duplicate ID",IF(G275="","Provider not found",IF(N275&lt;=M275,"End must be after start",IF(AND(J275="Available",L275&gt;Q275),"Booked exceeds capacity","OK"))))))</f>
        <v/>
      </c>
      <c r="V275" s="22">
        <f>IF(U275="","",IF(U275&lt;&gt;"OK",U275,IF(T275="Overlap","Overlap","OK")))</f>
        <v/>
      </c>
      <c r="W275" s="20" t="n"/>
      <c r="X275" s="22">
        <f>IF(OR(D275="",C275&lt;&gt;"Active"),0,IF(AND(D275&gt;=Dashboard!$A$5,D275&lt;=Dashboard!$C$5,OR(Dashboard!$E$5="All Clinics",H275=Dashboard!$E$5),OR(Dashboard!$G$5="All Providers",F275=Dashboard!$G$5),OR(Dashboard!$I$5="All Visit Modes",I275=Dashboard!$I$5)),1,0))</f>
        <v/>
      </c>
    </row>
    <row r="276">
      <c r="A276" s="20" t="n"/>
      <c r="B276" s="21" t="n"/>
      <c r="C276" s="20" t="n"/>
      <c r="D276" s="21" t="n"/>
      <c r="E276" s="22">
        <f>IF(D276="","",CHOOSE(WEEKDAY(D276,1),"Sunday","Monday","Tuesday","Wednesday","Thursday","Friday","Saturday"))</f>
        <v/>
      </c>
      <c r="F276" s="20" t="n"/>
      <c r="G276" s="22">
        <f>IFERROR(INDEX('Provider Directory'!$A$7:$A$106,MATCH(F276,'Provider Directory'!$C$7:$C$106,0)),"")</f>
        <v/>
      </c>
      <c r="H276" s="20" t="n"/>
      <c r="I276" s="20" t="n"/>
      <c r="J276" s="20" t="n"/>
      <c r="K276" s="20" t="n"/>
      <c r="L276" s="20" t="n"/>
      <c r="M276" s="23" t="n"/>
      <c r="N276" s="23" t="n"/>
      <c r="O276" s="20" t="n"/>
      <c r="P276" s="24">
        <f>IF(OR(C276&lt;&gt;"Active",J276&lt;&gt;"Available",N276&lt;=M276),0,MAX(0,((N276-M276)*1440-IF(O276="",0,O276))/60))</f>
        <v/>
      </c>
      <c r="Q276" s="22">
        <f>IF(OR(K276="",K276&lt;=0,P276&lt;=0),0,INT(P276*60/K276))</f>
        <v/>
      </c>
      <c r="R276" s="22">
        <f>IF(Q276="","",MAX(0,Q276-IF(L276="",0,L276)))</f>
        <v/>
      </c>
      <c r="S276" s="34">
        <f>IF(Q276=0,"",IF(L276="",0,L276/Q276))</f>
        <v/>
      </c>
      <c r="T276" s="22">
        <f>IF(OR(A276="",C276&lt;&gt;"Active"),"",IF(SUMPRODUCT(($C$7:$C$506="Active")*($D$7:$D$506=D276)*($F$7:$F$506=F276)*($M$7:$M$506&lt;N276)*($N$7:$N$506&gt;M276)*($A$7:$A$506&lt;&gt;A276))&gt;0,"Overlap",""))</f>
        <v/>
      </c>
      <c r="U276" s="22">
        <f>IF(COUNTA(A276:O276)=0,"",IF(A276="","Missing ID",IF(COUNTIF($A$7:$A$506,A276)&gt;1,"Duplicate ID",IF(G276="","Provider not found",IF(N276&lt;=M276,"End must be after start",IF(AND(J276="Available",L276&gt;Q276),"Booked exceeds capacity","OK"))))))</f>
        <v/>
      </c>
      <c r="V276" s="22">
        <f>IF(U276="","",IF(U276&lt;&gt;"OK",U276,IF(T276="Overlap","Overlap","OK")))</f>
        <v/>
      </c>
      <c r="W276" s="20" t="n"/>
      <c r="X276" s="22">
        <f>IF(OR(D276="",C276&lt;&gt;"Active"),0,IF(AND(D276&gt;=Dashboard!$A$5,D276&lt;=Dashboard!$C$5,OR(Dashboard!$E$5="All Clinics",H276=Dashboard!$E$5),OR(Dashboard!$G$5="All Providers",F276=Dashboard!$G$5),OR(Dashboard!$I$5="All Visit Modes",I276=Dashboard!$I$5)),1,0))</f>
        <v/>
      </c>
    </row>
    <row r="277">
      <c r="A277" s="20" t="n"/>
      <c r="B277" s="21" t="n"/>
      <c r="C277" s="20" t="n"/>
      <c r="D277" s="21" t="n"/>
      <c r="E277" s="22">
        <f>IF(D277="","",CHOOSE(WEEKDAY(D277,1),"Sunday","Monday","Tuesday","Wednesday","Thursday","Friday","Saturday"))</f>
        <v/>
      </c>
      <c r="F277" s="20" t="n"/>
      <c r="G277" s="22">
        <f>IFERROR(INDEX('Provider Directory'!$A$7:$A$106,MATCH(F277,'Provider Directory'!$C$7:$C$106,0)),"")</f>
        <v/>
      </c>
      <c r="H277" s="20" t="n"/>
      <c r="I277" s="20" t="n"/>
      <c r="J277" s="20" t="n"/>
      <c r="K277" s="20" t="n"/>
      <c r="L277" s="20" t="n"/>
      <c r="M277" s="23" t="n"/>
      <c r="N277" s="23" t="n"/>
      <c r="O277" s="20" t="n"/>
      <c r="P277" s="24">
        <f>IF(OR(C277&lt;&gt;"Active",J277&lt;&gt;"Available",N277&lt;=M277),0,MAX(0,((N277-M277)*1440-IF(O277="",0,O277))/60))</f>
        <v/>
      </c>
      <c r="Q277" s="22">
        <f>IF(OR(K277="",K277&lt;=0,P277&lt;=0),0,INT(P277*60/K277))</f>
        <v/>
      </c>
      <c r="R277" s="22">
        <f>IF(Q277="","",MAX(0,Q277-IF(L277="",0,L277)))</f>
        <v/>
      </c>
      <c r="S277" s="34">
        <f>IF(Q277=0,"",IF(L277="",0,L277/Q277))</f>
        <v/>
      </c>
      <c r="T277" s="22">
        <f>IF(OR(A277="",C277&lt;&gt;"Active"),"",IF(SUMPRODUCT(($C$7:$C$506="Active")*($D$7:$D$506=D277)*($F$7:$F$506=F277)*($M$7:$M$506&lt;N277)*($N$7:$N$506&gt;M277)*($A$7:$A$506&lt;&gt;A277))&gt;0,"Overlap",""))</f>
        <v/>
      </c>
      <c r="U277" s="22">
        <f>IF(COUNTA(A277:O277)=0,"",IF(A277="","Missing ID",IF(COUNTIF($A$7:$A$506,A277)&gt;1,"Duplicate ID",IF(G277="","Provider not found",IF(N277&lt;=M277,"End must be after start",IF(AND(J277="Available",L277&gt;Q277),"Booked exceeds capacity","OK"))))))</f>
        <v/>
      </c>
      <c r="V277" s="22">
        <f>IF(U277="","",IF(U277&lt;&gt;"OK",U277,IF(T277="Overlap","Overlap","OK")))</f>
        <v/>
      </c>
      <c r="W277" s="20" t="n"/>
      <c r="X277" s="22">
        <f>IF(OR(D277="",C277&lt;&gt;"Active"),0,IF(AND(D277&gt;=Dashboard!$A$5,D277&lt;=Dashboard!$C$5,OR(Dashboard!$E$5="All Clinics",H277=Dashboard!$E$5),OR(Dashboard!$G$5="All Providers",F277=Dashboard!$G$5),OR(Dashboard!$I$5="All Visit Modes",I277=Dashboard!$I$5)),1,0))</f>
        <v/>
      </c>
    </row>
    <row r="278">
      <c r="A278" s="20" t="n"/>
      <c r="B278" s="21" t="n"/>
      <c r="C278" s="20" t="n"/>
      <c r="D278" s="21" t="n"/>
      <c r="E278" s="22">
        <f>IF(D278="","",CHOOSE(WEEKDAY(D278,1),"Sunday","Monday","Tuesday","Wednesday","Thursday","Friday","Saturday"))</f>
        <v/>
      </c>
      <c r="F278" s="20" t="n"/>
      <c r="G278" s="22">
        <f>IFERROR(INDEX('Provider Directory'!$A$7:$A$106,MATCH(F278,'Provider Directory'!$C$7:$C$106,0)),"")</f>
        <v/>
      </c>
      <c r="H278" s="20" t="n"/>
      <c r="I278" s="20" t="n"/>
      <c r="J278" s="20" t="n"/>
      <c r="K278" s="20" t="n"/>
      <c r="L278" s="20" t="n"/>
      <c r="M278" s="23" t="n"/>
      <c r="N278" s="23" t="n"/>
      <c r="O278" s="20" t="n"/>
      <c r="P278" s="24">
        <f>IF(OR(C278&lt;&gt;"Active",J278&lt;&gt;"Available",N278&lt;=M278),0,MAX(0,((N278-M278)*1440-IF(O278="",0,O278))/60))</f>
        <v/>
      </c>
      <c r="Q278" s="22">
        <f>IF(OR(K278="",K278&lt;=0,P278&lt;=0),0,INT(P278*60/K278))</f>
        <v/>
      </c>
      <c r="R278" s="22">
        <f>IF(Q278="","",MAX(0,Q278-IF(L278="",0,L278)))</f>
        <v/>
      </c>
      <c r="S278" s="34">
        <f>IF(Q278=0,"",IF(L278="",0,L278/Q278))</f>
        <v/>
      </c>
      <c r="T278" s="22">
        <f>IF(OR(A278="",C278&lt;&gt;"Active"),"",IF(SUMPRODUCT(($C$7:$C$506="Active")*($D$7:$D$506=D278)*($F$7:$F$506=F278)*($M$7:$M$506&lt;N278)*($N$7:$N$506&gt;M278)*($A$7:$A$506&lt;&gt;A278))&gt;0,"Overlap",""))</f>
        <v/>
      </c>
      <c r="U278" s="22">
        <f>IF(COUNTA(A278:O278)=0,"",IF(A278="","Missing ID",IF(COUNTIF($A$7:$A$506,A278)&gt;1,"Duplicate ID",IF(G278="","Provider not found",IF(N278&lt;=M278,"End must be after start",IF(AND(J278="Available",L278&gt;Q278),"Booked exceeds capacity","OK"))))))</f>
        <v/>
      </c>
      <c r="V278" s="22">
        <f>IF(U278="","",IF(U278&lt;&gt;"OK",U278,IF(T278="Overlap","Overlap","OK")))</f>
        <v/>
      </c>
      <c r="W278" s="20" t="n"/>
      <c r="X278" s="22">
        <f>IF(OR(D278="",C278&lt;&gt;"Active"),0,IF(AND(D278&gt;=Dashboard!$A$5,D278&lt;=Dashboard!$C$5,OR(Dashboard!$E$5="All Clinics",H278=Dashboard!$E$5),OR(Dashboard!$G$5="All Providers",F278=Dashboard!$G$5),OR(Dashboard!$I$5="All Visit Modes",I278=Dashboard!$I$5)),1,0))</f>
        <v/>
      </c>
    </row>
    <row r="279">
      <c r="A279" s="20" t="n"/>
      <c r="B279" s="21" t="n"/>
      <c r="C279" s="20" t="n"/>
      <c r="D279" s="21" t="n"/>
      <c r="E279" s="22">
        <f>IF(D279="","",CHOOSE(WEEKDAY(D279,1),"Sunday","Monday","Tuesday","Wednesday","Thursday","Friday","Saturday"))</f>
        <v/>
      </c>
      <c r="F279" s="20" t="n"/>
      <c r="G279" s="22">
        <f>IFERROR(INDEX('Provider Directory'!$A$7:$A$106,MATCH(F279,'Provider Directory'!$C$7:$C$106,0)),"")</f>
        <v/>
      </c>
      <c r="H279" s="20" t="n"/>
      <c r="I279" s="20" t="n"/>
      <c r="J279" s="20" t="n"/>
      <c r="K279" s="20" t="n"/>
      <c r="L279" s="20" t="n"/>
      <c r="M279" s="23" t="n"/>
      <c r="N279" s="23" t="n"/>
      <c r="O279" s="20" t="n"/>
      <c r="P279" s="24">
        <f>IF(OR(C279&lt;&gt;"Active",J279&lt;&gt;"Available",N279&lt;=M279),0,MAX(0,((N279-M279)*1440-IF(O279="",0,O279))/60))</f>
        <v/>
      </c>
      <c r="Q279" s="22">
        <f>IF(OR(K279="",K279&lt;=0,P279&lt;=0),0,INT(P279*60/K279))</f>
        <v/>
      </c>
      <c r="R279" s="22">
        <f>IF(Q279="","",MAX(0,Q279-IF(L279="",0,L279)))</f>
        <v/>
      </c>
      <c r="S279" s="34">
        <f>IF(Q279=0,"",IF(L279="",0,L279/Q279))</f>
        <v/>
      </c>
      <c r="T279" s="22">
        <f>IF(OR(A279="",C279&lt;&gt;"Active"),"",IF(SUMPRODUCT(($C$7:$C$506="Active")*($D$7:$D$506=D279)*($F$7:$F$506=F279)*($M$7:$M$506&lt;N279)*($N$7:$N$506&gt;M279)*($A$7:$A$506&lt;&gt;A279))&gt;0,"Overlap",""))</f>
        <v/>
      </c>
      <c r="U279" s="22">
        <f>IF(COUNTA(A279:O279)=0,"",IF(A279="","Missing ID",IF(COUNTIF($A$7:$A$506,A279)&gt;1,"Duplicate ID",IF(G279="","Provider not found",IF(N279&lt;=M279,"End must be after start",IF(AND(J279="Available",L279&gt;Q279),"Booked exceeds capacity","OK"))))))</f>
        <v/>
      </c>
      <c r="V279" s="22">
        <f>IF(U279="","",IF(U279&lt;&gt;"OK",U279,IF(T279="Overlap","Overlap","OK")))</f>
        <v/>
      </c>
      <c r="W279" s="20" t="n"/>
      <c r="X279" s="22">
        <f>IF(OR(D279="",C279&lt;&gt;"Active"),0,IF(AND(D279&gt;=Dashboard!$A$5,D279&lt;=Dashboard!$C$5,OR(Dashboard!$E$5="All Clinics",H279=Dashboard!$E$5),OR(Dashboard!$G$5="All Providers",F279=Dashboard!$G$5),OR(Dashboard!$I$5="All Visit Modes",I279=Dashboard!$I$5)),1,0))</f>
        <v/>
      </c>
    </row>
    <row r="280">
      <c r="A280" s="20" t="n"/>
      <c r="B280" s="21" t="n"/>
      <c r="C280" s="20" t="n"/>
      <c r="D280" s="21" t="n"/>
      <c r="E280" s="22">
        <f>IF(D280="","",CHOOSE(WEEKDAY(D280,1),"Sunday","Monday","Tuesday","Wednesday","Thursday","Friday","Saturday"))</f>
        <v/>
      </c>
      <c r="F280" s="20" t="n"/>
      <c r="G280" s="22">
        <f>IFERROR(INDEX('Provider Directory'!$A$7:$A$106,MATCH(F280,'Provider Directory'!$C$7:$C$106,0)),"")</f>
        <v/>
      </c>
      <c r="H280" s="20" t="n"/>
      <c r="I280" s="20" t="n"/>
      <c r="J280" s="20" t="n"/>
      <c r="K280" s="20" t="n"/>
      <c r="L280" s="20" t="n"/>
      <c r="M280" s="23" t="n"/>
      <c r="N280" s="23" t="n"/>
      <c r="O280" s="20" t="n"/>
      <c r="P280" s="24">
        <f>IF(OR(C280&lt;&gt;"Active",J280&lt;&gt;"Available",N280&lt;=M280),0,MAX(0,((N280-M280)*1440-IF(O280="",0,O280))/60))</f>
        <v/>
      </c>
      <c r="Q280" s="22">
        <f>IF(OR(K280="",K280&lt;=0,P280&lt;=0),0,INT(P280*60/K280))</f>
        <v/>
      </c>
      <c r="R280" s="22">
        <f>IF(Q280="","",MAX(0,Q280-IF(L280="",0,L280)))</f>
        <v/>
      </c>
      <c r="S280" s="34">
        <f>IF(Q280=0,"",IF(L280="",0,L280/Q280))</f>
        <v/>
      </c>
      <c r="T280" s="22">
        <f>IF(OR(A280="",C280&lt;&gt;"Active"),"",IF(SUMPRODUCT(($C$7:$C$506="Active")*($D$7:$D$506=D280)*($F$7:$F$506=F280)*($M$7:$M$506&lt;N280)*($N$7:$N$506&gt;M280)*($A$7:$A$506&lt;&gt;A280))&gt;0,"Overlap",""))</f>
        <v/>
      </c>
      <c r="U280" s="22">
        <f>IF(COUNTA(A280:O280)=0,"",IF(A280="","Missing ID",IF(COUNTIF($A$7:$A$506,A280)&gt;1,"Duplicate ID",IF(G280="","Provider not found",IF(N280&lt;=M280,"End must be after start",IF(AND(J280="Available",L280&gt;Q280),"Booked exceeds capacity","OK"))))))</f>
        <v/>
      </c>
      <c r="V280" s="22">
        <f>IF(U280="","",IF(U280&lt;&gt;"OK",U280,IF(T280="Overlap","Overlap","OK")))</f>
        <v/>
      </c>
      <c r="W280" s="20" t="n"/>
      <c r="X280" s="22">
        <f>IF(OR(D280="",C280&lt;&gt;"Active"),0,IF(AND(D280&gt;=Dashboard!$A$5,D280&lt;=Dashboard!$C$5,OR(Dashboard!$E$5="All Clinics",H280=Dashboard!$E$5),OR(Dashboard!$G$5="All Providers",F280=Dashboard!$G$5),OR(Dashboard!$I$5="All Visit Modes",I280=Dashboard!$I$5)),1,0))</f>
        <v/>
      </c>
    </row>
    <row r="281">
      <c r="A281" s="20" t="n"/>
      <c r="B281" s="21" t="n"/>
      <c r="C281" s="20" t="n"/>
      <c r="D281" s="21" t="n"/>
      <c r="E281" s="22">
        <f>IF(D281="","",CHOOSE(WEEKDAY(D281,1),"Sunday","Monday","Tuesday","Wednesday","Thursday","Friday","Saturday"))</f>
        <v/>
      </c>
      <c r="F281" s="20" t="n"/>
      <c r="G281" s="22">
        <f>IFERROR(INDEX('Provider Directory'!$A$7:$A$106,MATCH(F281,'Provider Directory'!$C$7:$C$106,0)),"")</f>
        <v/>
      </c>
      <c r="H281" s="20" t="n"/>
      <c r="I281" s="20" t="n"/>
      <c r="J281" s="20" t="n"/>
      <c r="K281" s="20" t="n"/>
      <c r="L281" s="20" t="n"/>
      <c r="M281" s="23" t="n"/>
      <c r="N281" s="23" t="n"/>
      <c r="O281" s="20" t="n"/>
      <c r="P281" s="24">
        <f>IF(OR(C281&lt;&gt;"Active",J281&lt;&gt;"Available",N281&lt;=M281),0,MAX(0,((N281-M281)*1440-IF(O281="",0,O281))/60))</f>
        <v/>
      </c>
      <c r="Q281" s="22">
        <f>IF(OR(K281="",K281&lt;=0,P281&lt;=0),0,INT(P281*60/K281))</f>
        <v/>
      </c>
      <c r="R281" s="22">
        <f>IF(Q281="","",MAX(0,Q281-IF(L281="",0,L281)))</f>
        <v/>
      </c>
      <c r="S281" s="34">
        <f>IF(Q281=0,"",IF(L281="",0,L281/Q281))</f>
        <v/>
      </c>
      <c r="T281" s="22">
        <f>IF(OR(A281="",C281&lt;&gt;"Active"),"",IF(SUMPRODUCT(($C$7:$C$506="Active")*($D$7:$D$506=D281)*($F$7:$F$506=F281)*($M$7:$M$506&lt;N281)*($N$7:$N$506&gt;M281)*($A$7:$A$506&lt;&gt;A281))&gt;0,"Overlap",""))</f>
        <v/>
      </c>
      <c r="U281" s="22">
        <f>IF(COUNTA(A281:O281)=0,"",IF(A281="","Missing ID",IF(COUNTIF($A$7:$A$506,A281)&gt;1,"Duplicate ID",IF(G281="","Provider not found",IF(N281&lt;=M281,"End must be after start",IF(AND(J281="Available",L281&gt;Q281),"Booked exceeds capacity","OK"))))))</f>
        <v/>
      </c>
      <c r="V281" s="22">
        <f>IF(U281="","",IF(U281&lt;&gt;"OK",U281,IF(T281="Overlap","Overlap","OK")))</f>
        <v/>
      </c>
      <c r="W281" s="20" t="n"/>
      <c r="X281" s="22">
        <f>IF(OR(D281="",C281&lt;&gt;"Active"),0,IF(AND(D281&gt;=Dashboard!$A$5,D281&lt;=Dashboard!$C$5,OR(Dashboard!$E$5="All Clinics",H281=Dashboard!$E$5),OR(Dashboard!$G$5="All Providers",F281=Dashboard!$G$5),OR(Dashboard!$I$5="All Visit Modes",I281=Dashboard!$I$5)),1,0))</f>
        <v/>
      </c>
    </row>
    <row r="282">
      <c r="A282" s="20" t="n"/>
      <c r="B282" s="21" t="n"/>
      <c r="C282" s="20" t="n"/>
      <c r="D282" s="21" t="n"/>
      <c r="E282" s="22">
        <f>IF(D282="","",CHOOSE(WEEKDAY(D282,1),"Sunday","Monday","Tuesday","Wednesday","Thursday","Friday","Saturday"))</f>
        <v/>
      </c>
      <c r="F282" s="20" t="n"/>
      <c r="G282" s="22">
        <f>IFERROR(INDEX('Provider Directory'!$A$7:$A$106,MATCH(F282,'Provider Directory'!$C$7:$C$106,0)),"")</f>
        <v/>
      </c>
      <c r="H282" s="20" t="n"/>
      <c r="I282" s="20" t="n"/>
      <c r="J282" s="20" t="n"/>
      <c r="K282" s="20" t="n"/>
      <c r="L282" s="20" t="n"/>
      <c r="M282" s="23" t="n"/>
      <c r="N282" s="23" t="n"/>
      <c r="O282" s="20" t="n"/>
      <c r="P282" s="24">
        <f>IF(OR(C282&lt;&gt;"Active",J282&lt;&gt;"Available",N282&lt;=M282),0,MAX(0,((N282-M282)*1440-IF(O282="",0,O282))/60))</f>
        <v/>
      </c>
      <c r="Q282" s="22">
        <f>IF(OR(K282="",K282&lt;=0,P282&lt;=0),0,INT(P282*60/K282))</f>
        <v/>
      </c>
      <c r="R282" s="22">
        <f>IF(Q282="","",MAX(0,Q282-IF(L282="",0,L282)))</f>
        <v/>
      </c>
      <c r="S282" s="34">
        <f>IF(Q282=0,"",IF(L282="",0,L282/Q282))</f>
        <v/>
      </c>
      <c r="T282" s="22">
        <f>IF(OR(A282="",C282&lt;&gt;"Active"),"",IF(SUMPRODUCT(($C$7:$C$506="Active")*($D$7:$D$506=D282)*($F$7:$F$506=F282)*($M$7:$M$506&lt;N282)*($N$7:$N$506&gt;M282)*($A$7:$A$506&lt;&gt;A282))&gt;0,"Overlap",""))</f>
        <v/>
      </c>
      <c r="U282" s="22">
        <f>IF(COUNTA(A282:O282)=0,"",IF(A282="","Missing ID",IF(COUNTIF($A$7:$A$506,A282)&gt;1,"Duplicate ID",IF(G282="","Provider not found",IF(N282&lt;=M282,"End must be after start",IF(AND(J282="Available",L282&gt;Q282),"Booked exceeds capacity","OK"))))))</f>
        <v/>
      </c>
      <c r="V282" s="22">
        <f>IF(U282="","",IF(U282&lt;&gt;"OK",U282,IF(T282="Overlap","Overlap","OK")))</f>
        <v/>
      </c>
      <c r="W282" s="20" t="n"/>
      <c r="X282" s="22">
        <f>IF(OR(D282="",C282&lt;&gt;"Active"),0,IF(AND(D282&gt;=Dashboard!$A$5,D282&lt;=Dashboard!$C$5,OR(Dashboard!$E$5="All Clinics",H282=Dashboard!$E$5),OR(Dashboard!$G$5="All Providers",F282=Dashboard!$G$5),OR(Dashboard!$I$5="All Visit Modes",I282=Dashboard!$I$5)),1,0))</f>
        <v/>
      </c>
    </row>
    <row r="283">
      <c r="A283" s="20" t="n"/>
      <c r="B283" s="21" t="n"/>
      <c r="C283" s="20" t="n"/>
      <c r="D283" s="21" t="n"/>
      <c r="E283" s="22">
        <f>IF(D283="","",CHOOSE(WEEKDAY(D283,1),"Sunday","Monday","Tuesday","Wednesday","Thursday","Friday","Saturday"))</f>
        <v/>
      </c>
      <c r="F283" s="20" t="n"/>
      <c r="G283" s="22">
        <f>IFERROR(INDEX('Provider Directory'!$A$7:$A$106,MATCH(F283,'Provider Directory'!$C$7:$C$106,0)),"")</f>
        <v/>
      </c>
      <c r="H283" s="20" t="n"/>
      <c r="I283" s="20" t="n"/>
      <c r="J283" s="20" t="n"/>
      <c r="K283" s="20" t="n"/>
      <c r="L283" s="20" t="n"/>
      <c r="M283" s="23" t="n"/>
      <c r="N283" s="23" t="n"/>
      <c r="O283" s="20" t="n"/>
      <c r="P283" s="24">
        <f>IF(OR(C283&lt;&gt;"Active",J283&lt;&gt;"Available",N283&lt;=M283),0,MAX(0,((N283-M283)*1440-IF(O283="",0,O283))/60))</f>
        <v/>
      </c>
      <c r="Q283" s="22">
        <f>IF(OR(K283="",K283&lt;=0,P283&lt;=0),0,INT(P283*60/K283))</f>
        <v/>
      </c>
      <c r="R283" s="22">
        <f>IF(Q283="","",MAX(0,Q283-IF(L283="",0,L283)))</f>
        <v/>
      </c>
      <c r="S283" s="34">
        <f>IF(Q283=0,"",IF(L283="",0,L283/Q283))</f>
        <v/>
      </c>
      <c r="T283" s="22">
        <f>IF(OR(A283="",C283&lt;&gt;"Active"),"",IF(SUMPRODUCT(($C$7:$C$506="Active")*($D$7:$D$506=D283)*($F$7:$F$506=F283)*($M$7:$M$506&lt;N283)*($N$7:$N$506&gt;M283)*($A$7:$A$506&lt;&gt;A283))&gt;0,"Overlap",""))</f>
        <v/>
      </c>
      <c r="U283" s="22">
        <f>IF(COUNTA(A283:O283)=0,"",IF(A283="","Missing ID",IF(COUNTIF($A$7:$A$506,A283)&gt;1,"Duplicate ID",IF(G283="","Provider not found",IF(N283&lt;=M283,"End must be after start",IF(AND(J283="Available",L283&gt;Q283),"Booked exceeds capacity","OK"))))))</f>
        <v/>
      </c>
      <c r="V283" s="22">
        <f>IF(U283="","",IF(U283&lt;&gt;"OK",U283,IF(T283="Overlap","Overlap","OK")))</f>
        <v/>
      </c>
      <c r="W283" s="20" t="n"/>
      <c r="X283" s="22">
        <f>IF(OR(D283="",C283&lt;&gt;"Active"),0,IF(AND(D283&gt;=Dashboard!$A$5,D283&lt;=Dashboard!$C$5,OR(Dashboard!$E$5="All Clinics",H283=Dashboard!$E$5),OR(Dashboard!$G$5="All Providers",F283=Dashboard!$G$5),OR(Dashboard!$I$5="All Visit Modes",I283=Dashboard!$I$5)),1,0))</f>
        <v/>
      </c>
    </row>
    <row r="284">
      <c r="A284" s="20" t="n"/>
      <c r="B284" s="21" t="n"/>
      <c r="C284" s="20" t="n"/>
      <c r="D284" s="21" t="n"/>
      <c r="E284" s="22">
        <f>IF(D284="","",CHOOSE(WEEKDAY(D284,1),"Sunday","Monday","Tuesday","Wednesday","Thursday","Friday","Saturday"))</f>
        <v/>
      </c>
      <c r="F284" s="20" t="n"/>
      <c r="G284" s="22">
        <f>IFERROR(INDEX('Provider Directory'!$A$7:$A$106,MATCH(F284,'Provider Directory'!$C$7:$C$106,0)),"")</f>
        <v/>
      </c>
      <c r="H284" s="20" t="n"/>
      <c r="I284" s="20" t="n"/>
      <c r="J284" s="20" t="n"/>
      <c r="K284" s="20" t="n"/>
      <c r="L284" s="20" t="n"/>
      <c r="M284" s="23" t="n"/>
      <c r="N284" s="23" t="n"/>
      <c r="O284" s="20" t="n"/>
      <c r="P284" s="24">
        <f>IF(OR(C284&lt;&gt;"Active",J284&lt;&gt;"Available",N284&lt;=M284),0,MAX(0,((N284-M284)*1440-IF(O284="",0,O284))/60))</f>
        <v/>
      </c>
      <c r="Q284" s="22">
        <f>IF(OR(K284="",K284&lt;=0,P284&lt;=0),0,INT(P284*60/K284))</f>
        <v/>
      </c>
      <c r="R284" s="22">
        <f>IF(Q284="","",MAX(0,Q284-IF(L284="",0,L284)))</f>
        <v/>
      </c>
      <c r="S284" s="34">
        <f>IF(Q284=0,"",IF(L284="",0,L284/Q284))</f>
        <v/>
      </c>
      <c r="T284" s="22">
        <f>IF(OR(A284="",C284&lt;&gt;"Active"),"",IF(SUMPRODUCT(($C$7:$C$506="Active")*($D$7:$D$506=D284)*($F$7:$F$506=F284)*($M$7:$M$506&lt;N284)*($N$7:$N$506&gt;M284)*($A$7:$A$506&lt;&gt;A284))&gt;0,"Overlap",""))</f>
        <v/>
      </c>
      <c r="U284" s="22">
        <f>IF(COUNTA(A284:O284)=0,"",IF(A284="","Missing ID",IF(COUNTIF($A$7:$A$506,A284)&gt;1,"Duplicate ID",IF(G284="","Provider not found",IF(N284&lt;=M284,"End must be after start",IF(AND(J284="Available",L284&gt;Q284),"Booked exceeds capacity","OK"))))))</f>
        <v/>
      </c>
      <c r="V284" s="22">
        <f>IF(U284="","",IF(U284&lt;&gt;"OK",U284,IF(T284="Overlap","Overlap","OK")))</f>
        <v/>
      </c>
      <c r="W284" s="20" t="n"/>
      <c r="X284" s="22">
        <f>IF(OR(D284="",C284&lt;&gt;"Active"),0,IF(AND(D284&gt;=Dashboard!$A$5,D284&lt;=Dashboard!$C$5,OR(Dashboard!$E$5="All Clinics",H284=Dashboard!$E$5),OR(Dashboard!$G$5="All Providers",F284=Dashboard!$G$5),OR(Dashboard!$I$5="All Visit Modes",I284=Dashboard!$I$5)),1,0))</f>
        <v/>
      </c>
    </row>
    <row r="285">
      <c r="A285" s="20" t="n"/>
      <c r="B285" s="21" t="n"/>
      <c r="C285" s="20" t="n"/>
      <c r="D285" s="21" t="n"/>
      <c r="E285" s="22">
        <f>IF(D285="","",CHOOSE(WEEKDAY(D285,1),"Sunday","Monday","Tuesday","Wednesday","Thursday","Friday","Saturday"))</f>
        <v/>
      </c>
      <c r="F285" s="20" t="n"/>
      <c r="G285" s="22">
        <f>IFERROR(INDEX('Provider Directory'!$A$7:$A$106,MATCH(F285,'Provider Directory'!$C$7:$C$106,0)),"")</f>
        <v/>
      </c>
      <c r="H285" s="20" t="n"/>
      <c r="I285" s="20" t="n"/>
      <c r="J285" s="20" t="n"/>
      <c r="K285" s="20" t="n"/>
      <c r="L285" s="20" t="n"/>
      <c r="M285" s="23" t="n"/>
      <c r="N285" s="23" t="n"/>
      <c r="O285" s="20" t="n"/>
      <c r="P285" s="24">
        <f>IF(OR(C285&lt;&gt;"Active",J285&lt;&gt;"Available",N285&lt;=M285),0,MAX(0,((N285-M285)*1440-IF(O285="",0,O285))/60))</f>
        <v/>
      </c>
      <c r="Q285" s="22">
        <f>IF(OR(K285="",K285&lt;=0,P285&lt;=0),0,INT(P285*60/K285))</f>
        <v/>
      </c>
      <c r="R285" s="22">
        <f>IF(Q285="","",MAX(0,Q285-IF(L285="",0,L285)))</f>
        <v/>
      </c>
      <c r="S285" s="34">
        <f>IF(Q285=0,"",IF(L285="",0,L285/Q285))</f>
        <v/>
      </c>
      <c r="T285" s="22">
        <f>IF(OR(A285="",C285&lt;&gt;"Active"),"",IF(SUMPRODUCT(($C$7:$C$506="Active")*($D$7:$D$506=D285)*($F$7:$F$506=F285)*($M$7:$M$506&lt;N285)*($N$7:$N$506&gt;M285)*($A$7:$A$506&lt;&gt;A285))&gt;0,"Overlap",""))</f>
        <v/>
      </c>
      <c r="U285" s="22">
        <f>IF(COUNTA(A285:O285)=0,"",IF(A285="","Missing ID",IF(COUNTIF($A$7:$A$506,A285)&gt;1,"Duplicate ID",IF(G285="","Provider not found",IF(N285&lt;=M285,"End must be after start",IF(AND(J285="Available",L285&gt;Q285),"Booked exceeds capacity","OK"))))))</f>
        <v/>
      </c>
      <c r="V285" s="22">
        <f>IF(U285="","",IF(U285&lt;&gt;"OK",U285,IF(T285="Overlap","Overlap","OK")))</f>
        <v/>
      </c>
      <c r="W285" s="20" t="n"/>
      <c r="X285" s="22">
        <f>IF(OR(D285="",C285&lt;&gt;"Active"),0,IF(AND(D285&gt;=Dashboard!$A$5,D285&lt;=Dashboard!$C$5,OR(Dashboard!$E$5="All Clinics",H285=Dashboard!$E$5),OR(Dashboard!$G$5="All Providers",F285=Dashboard!$G$5),OR(Dashboard!$I$5="All Visit Modes",I285=Dashboard!$I$5)),1,0))</f>
        <v/>
      </c>
    </row>
    <row r="286">
      <c r="A286" s="20" t="n"/>
      <c r="B286" s="21" t="n"/>
      <c r="C286" s="20" t="n"/>
      <c r="D286" s="21" t="n"/>
      <c r="E286" s="22">
        <f>IF(D286="","",CHOOSE(WEEKDAY(D286,1),"Sunday","Monday","Tuesday","Wednesday","Thursday","Friday","Saturday"))</f>
        <v/>
      </c>
      <c r="F286" s="20" t="n"/>
      <c r="G286" s="22">
        <f>IFERROR(INDEX('Provider Directory'!$A$7:$A$106,MATCH(F286,'Provider Directory'!$C$7:$C$106,0)),"")</f>
        <v/>
      </c>
      <c r="H286" s="20" t="n"/>
      <c r="I286" s="20" t="n"/>
      <c r="J286" s="20" t="n"/>
      <c r="K286" s="20" t="n"/>
      <c r="L286" s="20" t="n"/>
      <c r="M286" s="23" t="n"/>
      <c r="N286" s="23" t="n"/>
      <c r="O286" s="20" t="n"/>
      <c r="P286" s="24">
        <f>IF(OR(C286&lt;&gt;"Active",J286&lt;&gt;"Available",N286&lt;=M286),0,MAX(0,((N286-M286)*1440-IF(O286="",0,O286))/60))</f>
        <v/>
      </c>
      <c r="Q286" s="22">
        <f>IF(OR(K286="",K286&lt;=0,P286&lt;=0),0,INT(P286*60/K286))</f>
        <v/>
      </c>
      <c r="R286" s="22">
        <f>IF(Q286="","",MAX(0,Q286-IF(L286="",0,L286)))</f>
        <v/>
      </c>
      <c r="S286" s="34">
        <f>IF(Q286=0,"",IF(L286="",0,L286/Q286))</f>
        <v/>
      </c>
      <c r="T286" s="22">
        <f>IF(OR(A286="",C286&lt;&gt;"Active"),"",IF(SUMPRODUCT(($C$7:$C$506="Active")*($D$7:$D$506=D286)*($F$7:$F$506=F286)*($M$7:$M$506&lt;N286)*($N$7:$N$506&gt;M286)*($A$7:$A$506&lt;&gt;A286))&gt;0,"Overlap",""))</f>
        <v/>
      </c>
      <c r="U286" s="22">
        <f>IF(COUNTA(A286:O286)=0,"",IF(A286="","Missing ID",IF(COUNTIF($A$7:$A$506,A286)&gt;1,"Duplicate ID",IF(G286="","Provider not found",IF(N286&lt;=M286,"End must be after start",IF(AND(J286="Available",L286&gt;Q286),"Booked exceeds capacity","OK"))))))</f>
        <v/>
      </c>
      <c r="V286" s="22">
        <f>IF(U286="","",IF(U286&lt;&gt;"OK",U286,IF(T286="Overlap","Overlap","OK")))</f>
        <v/>
      </c>
      <c r="W286" s="20" t="n"/>
      <c r="X286" s="22">
        <f>IF(OR(D286="",C286&lt;&gt;"Active"),0,IF(AND(D286&gt;=Dashboard!$A$5,D286&lt;=Dashboard!$C$5,OR(Dashboard!$E$5="All Clinics",H286=Dashboard!$E$5),OR(Dashboard!$G$5="All Providers",F286=Dashboard!$G$5),OR(Dashboard!$I$5="All Visit Modes",I286=Dashboard!$I$5)),1,0))</f>
        <v/>
      </c>
    </row>
    <row r="287">
      <c r="A287" s="20" t="n"/>
      <c r="B287" s="21" t="n"/>
      <c r="C287" s="20" t="n"/>
      <c r="D287" s="21" t="n"/>
      <c r="E287" s="22">
        <f>IF(D287="","",CHOOSE(WEEKDAY(D287,1),"Sunday","Monday","Tuesday","Wednesday","Thursday","Friday","Saturday"))</f>
        <v/>
      </c>
      <c r="F287" s="20" t="n"/>
      <c r="G287" s="22">
        <f>IFERROR(INDEX('Provider Directory'!$A$7:$A$106,MATCH(F287,'Provider Directory'!$C$7:$C$106,0)),"")</f>
        <v/>
      </c>
      <c r="H287" s="20" t="n"/>
      <c r="I287" s="20" t="n"/>
      <c r="J287" s="20" t="n"/>
      <c r="K287" s="20" t="n"/>
      <c r="L287" s="20" t="n"/>
      <c r="M287" s="23" t="n"/>
      <c r="N287" s="23" t="n"/>
      <c r="O287" s="20" t="n"/>
      <c r="P287" s="24">
        <f>IF(OR(C287&lt;&gt;"Active",J287&lt;&gt;"Available",N287&lt;=M287),0,MAX(0,((N287-M287)*1440-IF(O287="",0,O287))/60))</f>
        <v/>
      </c>
      <c r="Q287" s="22">
        <f>IF(OR(K287="",K287&lt;=0,P287&lt;=0),0,INT(P287*60/K287))</f>
        <v/>
      </c>
      <c r="R287" s="22">
        <f>IF(Q287="","",MAX(0,Q287-IF(L287="",0,L287)))</f>
        <v/>
      </c>
      <c r="S287" s="34">
        <f>IF(Q287=0,"",IF(L287="",0,L287/Q287))</f>
        <v/>
      </c>
      <c r="T287" s="22">
        <f>IF(OR(A287="",C287&lt;&gt;"Active"),"",IF(SUMPRODUCT(($C$7:$C$506="Active")*($D$7:$D$506=D287)*($F$7:$F$506=F287)*($M$7:$M$506&lt;N287)*($N$7:$N$506&gt;M287)*($A$7:$A$506&lt;&gt;A287))&gt;0,"Overlap",""))</f>
        <v/>
      </c>
      <c r="U287" s="22">
        <f>IF(COUNTA(A287:O287)=0,"",IF(A287="","Missing ID",IF(COUNTIF($A$7:$A$506,A287)&gt;1,"Duplicate ID",IF(G287="","Provider not found",IF(N287&lt;=M287,"End must be after start",IF(AND(J287="Available",L287&gt;Q287),"Booked exceeds capacity","OK"))))))</f>
        <v/>
      </c>
      <c r="V287" s="22">
        <f>IF(U287="","",IF(U287&lt;&gt;"OK",U287,IF(T287="Overlap","Overlap","OK")))</f>
        <v/>
      </c>
      <c r="W287" s="20" t="n"/>
      <c r="X287" s="22">
        <f>IF(OR(D287="",C287&lt;&gt;"Active"),0,IF(AND(D287&gt;=Dashboard!$A$5,D287&lt;=Dashboard!$C$5,OR(Dashboard!$E$5="All Clinics",H287=Dashboard!$E$5),OR(Dashboard!$G$5="All Providers",F287=Dashboard!$G$5),OR(Dashboard!$I$5="All Visit Modes",I287=Dashboard!$I$5)),1,0))</f>
        <v/>
      </c>
    </row>
    <row r="288">
      <c r="A288" s="20" t="n"/>
      <c r="B288" s="21" t="n"/>
      <c r="C288" s="20" t="n"/>
      <c r="D288" s="21" t="n"/>
      <c r="E288" s="22">
        <f>IF(D288="","",CHOOSE(WEEKDAY(D288,1),"Sunday","Monday","Tuesday","Wednesday","Thursday","Friday","Saturday"))</f>
        <v/>
      </c>
      <c r="F288" s="20" t="n"/>
      <c r="G288" s="22">
        <f>IFERROR(INDEX('Provider Directory'!$A$7:$A$106,MATCH(F288,'Provider Directory'!$C$7:$C$106,0)),"")</f>
        <v/>
      </c>
      <c r="H288" s="20" t="n"/>
      <c r="I288" s="20" t="n"/>
      <c r="J288" s="20" t="n"/>
      <c r="K288" s="20" t="n"/>
      <c r="L288" s="20" t="n"/>
      <c r="M288" s="23" t="n"/>
      <c r="N288" s="23" t="n"/>
      <c r="O288" s="20" t="n"/>
      <c r="P288" s="24">
        <f>IF(OR(C288&lt;&gt;"Active",J288&lt;&gt;"Available",N288&lt;=M288),0,MAX(0,((N288-M288)*1440-IF(O288="",0,O288))/60))</f>
        <v/>
      </c>
      <c r="Q288" s="22">
        <f>IF(OR(K288="",K288&lt;=0,P288&lt;=0),0,INT(P288*60/K288))</f>
        <v/>
      </c>
      <c r="R288" s="22">
        <f>IF(Q288="","",MAX(0,Q288-IF(L288="",0,L288)))</f>
        <v/>
      </c>
      <c r="S288" s="34">
        <f>IF(Q288=0,"",IF(L288="",0,L288/Q288))</f>
        <v/>
      </c>
      <c r="T288" s="22">
        <f>IF(OR(A288="",C288&lt;&gt;"Active"),"",IF(SUMPRODUCT(($C$7:$C$506="Active")*($D$7:$D$506=D288)*($F$7:$F$506=F288)*($M$7:$M$506&lt;N288)*($N$7:$N$506&gt;M288)*($A$7:$A$506&lt;&gt;A288))&gt;0,"Overlap",""))</f>
        <v/>
      </c>
      <c r="U288" s="22">
        <f>IF(COUNTA(A288:O288)=0,"",IF(A288="","Missing ID",IF(COUNTIF($A$7:$A$506,A288)&gt;1,"Duplicate ID",IF(G288="","Provider not found",IF(N288&lt;=M288,"End must be after start",IF(AND(J288="Available",L288&gt;Q288),"Booked exceeds capacity","OK"))))))</f>
        <v/>
      </c>
      <c r="V288" s="22">
        <f>IF(U288="","",IF(U288&lt;&gt;"OK",U288,IF(T288="Overlap","Overlap","OK")))</f>
        <v/>
      </c>
      <c r="W288" s="20" t="n"/>
      <c r="X288" s="22">
        <f>IF(OR(D288="",C288&lt;&gt;"Active"),0,IF(AND(D288&gt;=Dashboard!$A$5,D288&lt;=Dashboard!$C$5,OR(Dashboard!$E$5="All Clinics",H288=Dashboard!$E$5),OR(Dashboard!$G$5="All Providers",F288=Dashboard!$G$5),OR(Dashboard!$I$5="All Visit Modes",I288=Dashboard!$I$5)),1,0))</f>
        <v/>
      </c>
    </row>
    <row r="289">
      <c r="A289" s="20" t="n"/>
      <c r="B289" s="21" t="n"/>
      <c r="C289" s="20" t="n"/>
      <c r="D289" s="21" t="n"/>
      <c r="E289" s="22">
        <f>IF(D289="","",CHOOSE(WEEKDAY(D289,1),"Sunday","Monday","Tuesday","Wednesday","Thursday","Friday","Saturday"))</f>
        <v/>
      </c>
      <c r="F289" s="20" t="n"/>
      <c r="G289" s="22">
        <f>IFERROR(INDEX('Provider Directory'!$A$7:$A$106,MATCH(F289,'Provider Directory'!$C$7:$C$106,0)),"")</f>
        <v/>
      </c>
      <c r="H289" s="20" t="n"/>
      <c r="I289" s="20" t="n"/>
      <c r="J289" s="20" t="n"/>
      <c r="K289" s="20" t="n"/>
      <c r="L289" s="20" t="n"/>
      <c r="M289" s="23" t="n"/>
      <c r="N289" s="23" t="n"/>
      <c r="O289" s="20" t="n"/>
      <c r="P289" s="24">
        <f>IF(OR(C289&lt;&gt;"Active",J289&lt;&gt;"Available",N289&lt;=M289),0,MAX(0,((N289-M289)*1440-IF(O289="",0,O289))/60))</f>
        <v/>
      </c>
      <c r="Q289" s="22">
        <f>IF(OR(K289="",K289&lt;=0,P289&lt;=0),0,INT(P289*60/K289))</f>
        <v/>
      </c>
      <c r="R289" s="22">
        <f>IF(Q289="","",MAX(0,Q289-IF(L289="",0,L289)))</f>
        <v/>
      </c>
      <c r="S289" s="34">
        <f>IF(Q289=0,"",IF(L289="",0,L289/Q289))</f>
        <v/>
      </c>
      <c r="T289" s="22">
        <f>IF(OR(A289="",C289&lt;&gt;"Active"),"",IF(SUMPRODUCT(($C$7:$C$506="Active")*($D$7:$D$506=D289)*($F$7:$F$506=F289)*($M$7:$M$506&lt;N289)*($N$7:$N$506&gt;M289)*($A$7:$A$506&lt;&gt;A289))&gt;0,"Overlap",""))</f>
        <v/>
      </c>
      <c r="U289" s="22">
        <f>IF(COUNTA(A289:O289)=0,"",IF(A289="","Missing ID",IF(COUNTIF($A$7:$A$506,A289)&gt;1,"Duplicate ID",IF(G289="","Provider not found",IF(N289&lt;=M289,"End must be after start",IF(AND(J289="Available",L289&gt;Q289),"Booked exceeds capacity","OK"))))))</f>
        <v/>
      </c>
      <c r="V289" s="22">
        <f>IF(U289="","",IF(U289&lt;&gt;"OK",U289,IF(T289="Overlap","Overlap","OK")))</f>
        <v/>
      </c>
      <c r="W289" s="20" t="n"/>
      <c r="X289" s="22">
        <f>IF(OR(D289="",C289&lt;&gt;"Active"),0,IF(AND(D289&gt;=Dashboard!$A$5,D289&lt;=Dashboard!$C$5,OR(Dashboard!$E$5="All Clinics",H289=Dashboard!$E$5),OR(Dashboard!$G$5="All Providers",F289=Dashboard!$G$5),OR(Dashboard!$I$5="All Visit Modes",I289=Dashboard!$I$5)),1,0))</f>
        <v/>
      </c>
    </row>
    <row r="290">
      <c r="A290" s="20" t="n"/>
      <c r="B290" s="21" t="n"/>
      <c r="C290" s="20" t="n"/>
      <c r="D290" s="21" t="n"/>
      <c r="E290" s="22">
        <f>IF(D290="","",CHOOSE(WEEKDAY(D290,1),"Sunday","Monday","Tuesday","Wednesday","Thursday","Friday","Saturday"))</f>
        <v/>
      </c>
      <c r="F290" s="20" t="n"/>
      <c r="G290" s="22">
        <f>IFERROR(INDEX('Provider Directory'!$A$7:$A$106,MATCH(F290,'Provider Directory'!$C$7:$C$106,0)),"")</f>
        <v/>
      </c>
      <c r="H290" s="20" t="n"/>
      <c r="I290" s="20" t="n"/>
      <c r="J290" s="20" t="n"/>
      <c r="K290" s="20" t="n"/>
      <c r="L290" s="20" t="n"/>
      <c r="M290" s="23" t="n"/>
      <c r="N290" s="23" t="n"/>
      <c r="O290" s="20" t="n"/>
      <c r="P290" s="24">
        <f>IF(OR(C290&lt;&gt;"Active",J290&lt;&gt;"Available",N290&lt;=M290),0,MAX(0,((N290-M290)*1440-IF(O290="",0,O290))/60))</f>
        <v/>
      </c>
      <c r="Q290" s="22">
        <f>IF(OR(K290="",K290&lt;=0,P290&lt;=0),0,INT(P290*60/K290))</f>
        <v/>
      </c>
      <c r="R290" s="22">
        <f>IF(Q290="","",MAX(0,Q290-IF(L290="",0,L290)))</f>
        <v/>
      </c>
      <c r="S290" s="34">
        <f>IF(Q290=0,"",IF(L290="",0,L290/Q290))</f>
        <v/>
      </c>
      <c r="T290" s="22">
        <f>IF(OR(A290="",C290&lt;&gt;"Active"),"",IF(SUMPRODUCT(($C$7:$C$506="Active")*($D$7:$D$506=D290)*($F$7:$F$506=F290)*($M$7:$M$506&lt;N290)*($N$7:$N$506&gt;M290)*($A$7:$A$506&lt;&gt;A290))&gt;0,"Overlap",""))</f>
        <v/>
      </c>
      <c r="U290" s="22">
        <f>IF(COUNTA(A290:O290)=0,"",IF(A290="","Missing ID",IF(COUNTIF($A$7:$A$506,A290)&gt;1,"Duplicate ID",IF(G290="","Provider not found",IF(N290&lt;=M290,"End must be after start",IF(AND(J290="Available",L290&gt;Q290),"Booked exceeds capacity","OK"))))))</f>
        <v/>
      </c>
      <c r="V290" s="22">
        <f>IF(U290="","",IF(U290&lt;&gt;"OK",U290,IF(T290="Overlap","Overlap","OK")))</f>
        <v/>
      </c>
      <c r="W290" s="20" t="n"/>
      <c r="X290" s="22">
        <f>IF(OR(D290="",C290&lt;&gt;"Active"),0,IF(AND(D290&gt;=Dashboard!$A$5,D290&lt;=Dashboard!$C$5,OR(Dashboard!$E$5="All Clinics",H290=Dashboard!$E$5),OR(Dashboard!$G$5="All Providers",F290=Dashboard!$G$5),OR(Dashboard!$I$5="All Visit Modes",I290=Dashboard!$I$5)),1,0))</f>
        <v/>
      </c>
    </row>
    <row r="291">
      <c r="A291" s="20" t="n"/>
      <c r="B291" s="21" t="n"/>
      <c r="C291" s="20" t="n"/>
      <c r="D291" s="21" t="n"/>
      <c r="E291" s="22">
        <f>IF(D291="","",CHOOSE(WEEKDAY(D291,1),"Sunday","Monday","Tuesday","Wednesday","Thursday","Friday","Saturday"))</f>
        <v/>
      </c>
      <c r="F291" s="20" t="n"/>
      <c r="G291" s="22">
        <f>IFERROR(INDEX('Provider Directory'!$A$7:$A$106,MATCH(F291,'Provider Directory'!$C$7:$C$106,0)),"")</f>
        <v/>
      </c>
      <c r="H291" s="20" t="n"/>
      <c r="I291" s="20" t="n"/>
      <c r="J291" s="20" t="n"/>
      <c r="K291" s="20" t="n"/>
      <c r="L291" s="20" t="n"/>
      <c r="M291" s="23" t="n"/>
      <c r="N291" s="23" t="n"/>
      <c r="O291" s="20" t="n"/>
      <c r="P291" s="24">
        <f>IF(OR(C291&lt;&gt;"Active",J291&lt;&gt;"Available",N291&lt;=M291),0,MAX(0,((N291-M291)*1440-IF(O291="",0,O291))/60))</f>
        <v/>
      </c>
      <c r="Q291" s="22">
        <f>IF(OR(K291="",K291&lt;=0,P291&lt;=0),0,INT(P291*60/K291))</f>
        <v/>
      </c>
      <c r="R291" s="22">
        <f>IF(Q291="","",MAX(0,Q291-IF(L291="",0,L291)))</f>
        <v/>
      </c>
      <c r="S291" s="34">
        <f>IF(Q291=0,"",IF(L291="",0,L291/Q291))</f>
        <v/>
      </c>
      <c r="T291" s="22">
        <f>IF(OR(A291="",C291&lt;&gt;"Active"),"",IF(SUMPRODUCT(($C$7:$C$506="Active")*($D$7:$D$506=D291)*($F$7:$F$506=F291)*($M$7:$M$506&lt;N291)*($N$7:$N$506&gt;M291)*($A$7:$A$506&lt;&gt;A291))&gt;0,"Overlap",""))</f>
        <v/>
      </c>
      <c r="U291" s="22">
        <f>IF(COUNTA(A291:O291)=0,"",IF(A291="","Missing ID",IF(COUNTIF($A$7:$A$506,A291)&gt;1,"Duplicate ID",IF(G291="","Provider not found",IF(N291&lt;=M291,"End must be after start",IF(AND(J291="Available",L291&gt;Q291),"Booked exceeds capacity","OK"))))))</f>
        <v/>
      </c>
      <c r="V291" s="22">
        <f>IF(U291="","",IF(U291&lt;&gt;"OK",U291,IF(T291="Overlap","Overlap","OK")))</f>
        <v/>
      </c>
      <c r="W291" s="20" t="n"/>
      <c r="X291" s="22">
        <f>IF(OR(D291="",C291&lt;&gt;"Active"),0,IF(AND(D291&gt;=Dashboard!$A$5,D291&lt;=Dashboard!$C$5,OR(Dashboard!$E$5="All Clinics",H291=Dashboard!$E$5),OR(Dashboard!$G$5="All Providers",F291=Dashboard!$G$5),OR(Dashboard!$I$5="All Visit Modes",I291=Dashboard!$I$5)),1,0))</f>
        <v/>
      </c>
    </row>
    <row r="292">
      <c r="A292" s="20" t="n"/>
      <c r="B292" s="21" t="n"/>
      <c r="C292" s="20" t="n"/>
      <c r="D292" s="21" t="n"/>
      <c r="E292" s="22">
        <f>IF(D292="","",CHOOSE(WEEKDAY(D292,1),"Sunday","Monday","Tuesday","Wednesday","Thursday","Friday","Saturday"))</f>
        <v/>
      </c>
      <c r="F292" s="20" t="n"/>
      <c r="G292" s="22">
        <f>IFERROR(INDEX('Provider Directory'!$A$7:$A$106,MATCH(F292,'Provider Directory'!$C$7:$C$106,0)),"")</f>
        <v/>
      </c>
      <c r="H292" s="20" t="n"/>
      <c r="I292" s="20" t="n"/>
      <c r="J292" s="20" t="n"/>
      <c r="K292" s="20" t="n"/>
      <c r="L292" s="20" t="n"/>
      <c r="M292" s="23" t="n"/>
      <c r="N292" s="23" t="n"/>
      <c r="O292" s="20" t="n"/>
      <c r="P292" s="24">
        <f>IF(OR(C292&lt;&gt;"Active",J292&lt;&gt;"Available",N292&lt;=M292),0,MAX(0,((N292-M292)*1440-IF(O292="",0,O292))/60))</f>
        <v/>
      </c>
      <c r="Q292" s="22">
        <f>IF(OR(K292="",K292&lt;=0,P292&lt;=0),0,INT(P292*60/K292))</f>
        <v/>
      </c>
      <c r="R292" s="22">
        <f>IF(Q292="","",MAX(0,Q292-IF(L292="",0,L292)))</f>
        <v/>
      </c>
      <c r="S292" s="34">
        <f>IF(Q292=0,"",IF(L292="",0,L292/Q292))</f>
        <v/>
      </c>
      <c r="T292" s="22">
        <f>IF(OR(A292="",C292&lt;&gt;"Active"),"",IF(SUMPRODUCT(($C$7:$C$506="Active")*($D$7:$D$506=D292)*($F$7:$F$506=F292)*($M$7:$M$506&lt;N292)*($N$7:$N$506&gt;M292)*($A$7:$A$506&lt;&gt;A292))&gt;0,"Overlap",""))</f>
        <v/>
      </c>
      <c r="U292" s="22">
        <f>IF(COUNTA(A292:O292)=0,"",IF(A292="","Missing ID",IF(COUNTIF($A$7:$A$506,A292)&gt;1,"Duplicate ID",IF(G292="","Provider not found",IF(N292&lt;=M292,"End must be after start",IF(AND(J292="Available",L292&gt;Q292),"Booked exceeds capacity","OK"))))))</f>
        <v/>
      </c>
      <c r="V292" s="22">
        <f>IF(U292="","",IF(U292&lt;&gt;"OK",U292,IF(T292="Overlap","Overlap","OK")))</f>
        <v/>
      </c>
      <c r="W292" s="20" t="n"/>
      <c r="X292" s="22">
        <f>IF(OR(D292="",C292&lt;&gt;"Active"),0,IF(AND(D292&gt;=Dashboard!$A$5,D292&lt;=Dashboard!$C$5,OR(Dashboard!$E$5="All Clinics",H292=Dashboard!$E$5),OR(Dashboard!$G$5="All Providers",F292=Dashboard!$G$5),OR(Dashboard!$I$5="All Visit Modes",I292=Dashboard!$I$5)),1,0))</f>
        <v/>
      </c>
    </row>
    <row r="293">
      <c r="A293" s="20" t="n"/>
      <c r="B293" s="21" t="n"/>
      <c r="C293" s="20" t="n"/>
      <c r="D293" s="21" t="n"/>
      <c r="E293" s="22">
        <f>IF(D293="","",CHOOSE(WEEKDAY(D293,1),"Sunday","Monday","Tuesday","Wednesday","Thursday","Friday","Saturday"))</f>
        <v/>
      </c>
      <c r="F293" s="20" t="n"/>
      <c r="G293" s="22">
        <f>IFERROR(INDEX('Provider Directory'!$A$7:$A$106,MATCH(F293,'Provider Directory'!$C$7:$C$106,0)),"")</f>
        <v/>
      </c>
      <c r="H293" s="20" t="n"/>
      <c r="I293" s="20" t="n"/>
      <c r="J293" s="20" t="n"/>
      <c r="K293" s="20" t="n"/>
      <c r="L293" s="20" t="n"/>
      <c r="M293" s="23" t="n"/>
      <c r="N293" s="23" t="n"/>
      <c r="O293" s="20" t="n"/>
      <c r="P293" s="24">
        <f>IF(OR(C293&lt;&gt;"Active",J293&lt;&gt;"Available",N293&lt;=M293),0,MAX(0,((N293-M293)*1440-IF(O293="",0,O293))/60))</f>
        <v/>
      </c>
      <c r="Q293" s="22">
        <f>IF(OR(K293="",K293&lt;=0,P293&lt;=0),0,INT(P293*60/K293))</f>
        <v/>
      </c>
      <c r="R293" s="22">
        <f>IF(Q293="","",MAX(0,Q293-IF(L293="",0,L293)))</f>
        <v/>
      </c>
      <c r="S293" s="34">
        <f>IF(Q293=0,"",IF(L293="",0,L293/Q293))</f>
        <v/>
      </c>
      <c r="T293" s="22">
        <f>IF(OR(A293="",C293&lt;&gt;"Active"),"",IF(SUMPRODUCT(($C$7:$C$506="Active")*($D$7:$D$506=D293)*($F$7:$F$506=F293)*($M$7:$M$506&lt;N293)*($N$7:$N$506&gt;M293)*($A$7:$A$506&lt;&gt;A293))&gt;0,"Overlap",""))</f>
        <v/>
      </c>
      <c r="U293" s="22">
        <f>IF(COUNTA(A293:O293)=0,"",IF(A293="","Missing ID",IF(COUNTIF($A$7:$A$506,A293)&gt;1,"Duplicate ID",IF(G293="","Provider not found",IF(N293&lt;=M293,"End must be after start",IF(AND(J293="Available",L293&gt;Q293),"Booked exceeds capacity","OK"))))))</f>
        <v/>
      </c>
      <c r="V293" s="22">
        <f>IF(U293="","",IF(U293&lt;&gt;"OK",U293,IF(T293="Overlap","Overlap","OK")))</f>
        <v/>
      </c>
      <c r="W293" s="20" t="n"/>
      <c r="X293" s="22">
        <f>IF(OR(D293="",C293&lt;&gt;"Active"),0,IF(AND(D293&gt;=Dashboard!$A$5,D293&lt;=Dashboard!$C$5,OR(Dashboard!$E$5="All Clinics",H293=Dashboard!$E$5),OR(Dashboard!$G$5="All Providers",F293=Dashboard!$G$5),OR(Dashboard!$I$5="All Visit Modes",I293=Dashboard!$I$5)),1,0))</f>
        <v/>
      </c>
    </row>
    <row r="294">
      <c r="A294" s="20" t="n"/>
      <c r="B294" s="21" t="n"/>
      <c r="C294" s="20" t="n"/>
      <c r="D294" s="21" t="n"/>
      <c r="E294" s="22">
        <f>IF(D294="","",CHOOSE(WEEKDAY(D294,1),"Sunday","Monday","Tuesday","Wednesday","Thursday","Friday","Saturday"))</f>
        <v/>
      </c>
      <c r="F294" s="20" t="n"/>
      <c r="G294" s="22">
        <f>IFERROR(INDEX('Provider Directory'!$A$7:$A$106,MATCH(F294,'Provider Directory'!$C$7:$C$106,0)),"")</f>
        <v/>
      </c>
      <c r="H294" s="20" t="n"/>
      <c r="I294" s="20" t="n"/>
      <c r="J294" s="20" t="n"/>
      <c r="K294" s="20" t="n"/>
      <c r="L294" s="20" t="n"/>
      <c r="M294" s="23" t="n"/>
      <c r="N294" s="23" t="n"/>
      <c r="O294" s="20" t="n"/>
      <c r="P294" s="24">
        <f>IF(OR(C294&lt;&gt;"Active",J294&lt;&gt;"Available",N294&lt;=M294),0,MAX(0,((N294-M294)*1440-IF(O294="",0,O294))/60))</f>
        <v/>
      </c>
      <c r="Q294" s="22">
        <f>IF(OR(K294="",K294&lt;=0,P294&lt;=0),0,INT(P294*60/K294))</f>
        <v/>
      </c>
      <c r="R294" s="22">
        <f>IF(Q294="","",MAX(0,Q294-IF(L294="",0,L294)))</f>
        <v/>
      </c>
      <c r="S294" s="34">
        <f>IF(Q294=0,"",IF(L294="",0,L294/Q294))</f>
        <v/>
      </c>
      <c r="T294" s="22">
        <f>IF(OR(A294="",C294&lt;&gt;"Active"),"",IF(SUMPRODUCT(($C$7:$C$506="Active")*($D$7:$D$506=D294)*($F$7:$F$506=F294)*($M$7:$M$506&lt;N294)*($N$7:$N$506&gt;M294)*($A$7:$A$506&lt;&gt;A294))&gt;0,"Overlap",""))</f>
        <v/>
      </c>
      <c r="U294" s="22">
        <f>IF(COUNTA(A294:O294)=0,"",IF(A294="","Missing ID",IF(COUNTIF($A$7:$A$506,A294)&gt;1,"Duplicate ID",IF(G294="","Provider not found",IF(N294&lt;=M294,"End must be after start",IF(AND(J294="Available",L294&gt;Q294),"Booked exceeds capacity","OK"))))))</f>
        <v/>
      </c>
      <c r="V294" s="22">
        <f>IF(U294="","",IF(U294&lt;&gt;"OK",U294,IF(T294="Overlap","Overlap","OK")))</f>
        <v/>
      </c>
      <c r="W294" s="20" t="n"/>
      <c r="X294" s="22">
        <f>IF(OR(D294="",C294&lt;&gt;"Active"),0,IF(AND(D294&gt;=Dashboard!$A$5,D294&lt;=Dashboard!$C$5,OR(Dashboard!$E$5="All Clinics",H294=Dashboard!$E$5),OR(Dashboard!$G$5="All Providers",F294=Dashboard!$G$5),OR(Dashboard!$I$5="All Visit Modes",I294=Dashboard!$I$5)),1,0))</f>
        <v/>
      </c>
    </row>
    <row r="295">
      <c r="A295" s="20" t="n"/>
      <c r="B295" s="21" t="n"/>
      <c r="C295" s="20" t="n"/>
      <c r="D295" s="21" t="n"/>
      <c r="E295" s="22">
        <f>IF(D295="","",CHOOSE(WEEKDAY(D295,1),"Sunday","Monday","Tuesday","Wednesday","Thursday","Friday","Saturday"))</f>
        <v/>
      </c>
      <c r="F295" s="20" t="n"/>
      <c r="G295" s="22">
        <f>IFERROR(INDEX('Provider Directory'!$A$7:$A$106,MATCH(F295,'Provider Directory'!$C$7:$C$106,0)),"")</f>
        <v/>
      </c>
      <c r="H295" s="20" t="n"/>
      <c r="I295" s="20" t="n"/>
      <c r="J295" s="20" t="n"/>
      <c r="K295" s="20" t="n"/>
      <c r="L295" s="20" t="n"/>
      <c r="M295" s="23" t="n"/>
      <c r="N295" s="23" t="n"/>
      <c r="O295" s="20" t="n"/>
      <c r="P295" s="24">
        <f>IF(OR(C295&lt;&gt;"Active",J295&lt;&gt;"Available",N295&lt;=M295),0,MAX(0,((N295-M295)*1440-IF(O295="",0,O295))/60))</f>
        <v/>
      </c>
      <c r="Q295" s="22">
        <f>IF(OR(K295="",K295&lt;=0,P295&lt;=0),0,INT(P295*60/K295))</f>
        <v/>
      </c>
      <c r="R295" s="22">
        <f>IF(Q295="","",MAX(0,Q295-IF(L295="",0,L295)))</f>
        <v/>
      </c>
      <c r="S295" s="34">
        <f>IF(Q295=0,"",IF(L295="",0,L295/Q295))</f>
        <v/>
      </c>
      <c r="T295" s="22">
        <f>IF(OR(A295="",C295&lt;&gt;"Active"),"",IF(SUMPRODUCT(($C$7:$C$506="Active")*($D$7:$D$506=D295)*($F$7:$F$506=F295)*($M$7:$M$506&lt;N295)*($N$7:$N$506&gt;M295)*($A$7:$A$506&lt;&gt;A295))&gt;0,"Overlap",""))</f>
        <v/>
      </c>
      <c r="U295" s="22">
        <f>IF(COUNTA(A295:O295)=0,"",IF(A295="","Missing ID",IF(COUNTIF($A$7:$A$506,A295)&gt;1,"Duplicate ID",IF(G295="","Provider not found",IF(N295&lt;=M295,"End must be after start",IF(AND(J295="Available",L295&gt;Q295),"Booked exceeds capacity","OK"))))))</f>
        <v/>
      </c>
      <c r="V295" s="22">
        <f>IF(U295="","",IF(U295&lt;&gt;"OK",U295,IF(T295="Overlap","Overlap","OK")))</f>
        <v/>
      </c>
      <c r="W295" s="20" t="n"/>
      <c r="X295" s="22">
        <f>IF(OR(D295="",C295&lt;&gt;"Active"),0,IF(AND(D295&gt;=Dashboard!$A$5,D295&lt;=Dashboard!$C$5,OR(Dashboard!$E$5="All Clinics",H295=Dashboard!$E$5),OR(Dashboard!$G$5="All Providers",F295=Dashboard!$G$5),OR(Dashboard!$I$5="All Visit Modes",I295=Dashboard!$I$5)),1,0))</f>
        <v/>
      </c>
    </row>
    <row r="296">
      <c r="A296" s="20" t="n"/>
      <c r="B296" s="21" t="n"/>
      <c r="C296" s="20" t="n"/>
      <c r="D296" s="21" t="n"/>
      <c r="E296" s="22">
        <f>IF(D296="","",CHOOSE(WEEKDAY(D296,1),"Sunday","Monday","Tuesday","Wednesday","Thursday","Friday","Saturday"))</f>
        <v/>
      </c>
      <c r="F296" s="20" t="n"/>
      <c r="G296" s="22">
        <f>IFERROR(INDEX('Provider Directory'!$A$7:$A$106,MATCH(F296,'Provider Directory'!$C$7:$C$106,0)),"")</f>
        <v/>
      </c>
      <c r="H296" s="20" t="n"/>
      <c r="I296" s="20" t="n"/>
      <c r="J296" s="20" t="n"/>
      <c r="K296" s="20" t="n"/>
      <c r="L296" s="20" t="n"/>
      <c r="M296" s="23" t="n"/>
      <c r="N296" s="23" t="n"/>
      <c r="O296" s="20" t="n"/>
      <c r="P296" s="24">
        <f>IF(OR(C296&lt;&gt;"Active",J296&lt;&gt;"Available",N296&lt;=M296),0,MAX(0,((N296-M296)*1440-IF(O296="",0,O296))/60))</f>
        <v/>
      </c>
      <c r="Q296" s="22">
        <f>IF(OR(K296="",K296&lt;=0,P296&lt;=0),0,INT(P296*60/K296))</f>
        <v/>
      </c>
      <c r="R296" s="22">
        <f>IF(Q296="","",MAX(0,Q296-IF(L296="",0,L296)))</f>
        <v/>
      </c>
      <c r="S296" s="34">
        <f>IF(Q296=0,"",IF(L296="",0,L296/Q296))</f>
        <v/>
      </c>
      <c r="T296" s="22">
        <f>IF(OR(A296="",C296&lt;&gt;"Active"),"",IF(SUMPRODUCT(($C$7:$C$506="Active")*($D$7:$D$506=D296)*($F$7:$F$506=F296)*($M$7:$M$506&lt;N296)*($N$7:$N$506&gt;M296)*($A$7:$A$506&lt;&gt;A296))&gt;0,"Overlap",""))</f>
        <v/>
      </c>
      <c r="U296" s="22">
        <f>IF(COUNTA(A296:O296)=0,"",IF(A296="","Missing ID",IF(COUNTIF($A$7:$A$506,A296)&gt;1,"Duplicate ID",IF(G296="","Provider not found",IF(N296&lt;=M296,"End must be after start",IF(AND(J296="Available",L296&gt;Q296),"Booked exceeds capacity","OK"))))))</f>
        <v/>
      </c>
      <c r="V296" s="22">
        <f>IF(U296="","",IF(U296&lt;&gt;"OK",U296,IF(T296="Overlap","Overlap","OK")))</f>
        <v/>
      </c>
      <c r="W296" s="20" t="n"/>
      <c r="X296" s="22">
        <f>IF(OR(D296="",C296&lt;&gt;"Active"),0,IF(AND(D296&gt;=Dashboard!$A$5,D296&lt;=Dashboard!$C$5,OR(Dashboard!$E$5="All Clinics",H296=Dashboard!$E$5),OR(Dashboard!$G$5="All Providers",F296=Dashboard!$G$5),OR(Dashboard!$I$5="All Visit Modes",I296=Dashboard!$I$5)),1,0))</f>
        <v/>
      </c>
    </row>
    <row r="297">
      <c r="A297" s="20" t="n"/>
      <c r="B297" s="21" t="n"/>
      <c r="C297" s="20" t="n"/>
      <c r="D297" s="21" t="n"/>
      <c r="E297" s="22">
        <f>IF(D297="","",CHOOSE(WEEKDAY(D297,1),"Sunday","Monday","Tuesday","Wednesday","Thursday","Friday","Saturday"))</f>
        <v/>
      </c>
      <c r="F297" s="20" t="n"/>
      <c r="G297" s="22">
        <f>IFERROR(INDEX('Provider Directory'!$A$7:$A$106,MATCH(F297,'Provider Directory'!$C$7:$C$106,0)),"")</f>
        <v/>
      </c>
      <c r="H297" s="20" t="n"/>
      <c r="I297" s="20" t="n"/>
      <c r="J297" s="20" t="n"/>
      <c r="K297" s="20" t="n"/>
      <c r="L297" s="20" t="n"/>
      <c r="M297" s="23" t="n"/>
      <c r="N297" s="23" t="n"/>
      <c r="O297" s="20" t="n"/>
      <c r="P297" s="24">
        <f>IF(OR(C297&lt;&gt;"Active",J297&lt;&gt;"Available",N297&lt;=M297),0,MAX(0,((N297-M297)*1440-IF(O297="",0,O297))/60))</f>
        <v/>
      </c>
      <c r="Q297" s="22">
        <f>IF(OR(K297="",K297&lt;=0,P297&lt;=0),0,INT(P297*60/K297))</f>
        <v/>
      </c>
      <c r="R297" s="22">
        <f>IF(Q297="","",MAX(0,Q297-IF(L297="",0,L297)))</f>
        <v/>
      </c>
      <c r="S297" s="34">
        <f>IF(Q297=0,"",IF(L297="",0,L297/Q297))</f>
        <v/>
      </c>
      <c r="T297" s="22">
        <f>IF(OR(A297="",C297&lt;&gt;"Active"),"",IF(SUMPRODUCT(($C$7:$C$506="Active")*($D$7:$D$506=D297)*($F$7:$F$506=F297)*($M$7:$M$506&lt;N297)*($N$7:$N$506&gt;M297)*($A$7:$A$506&lt;&gt;A297))&gt;0,"Overlap",""))</f>
        <v/>
      </c>
      <c r="U297" s="22">
        <f>IF(COUNTA(A297:O297)=0,"",IF(A297="","Missing ID",IF(COUNTIF($A$7:$A$506,A297)&gt;1,"Duplicate ID",IF(G297="","Provider not found",IF(N297&lt;=M297,"End must be after start",IF(AND(J297="Available",L297&gt;Q297),"Booked exceeds capacity","OK"))))))</f>
        <v/>
      </c>
      <c r="V297" s="22">
        <f>IF(U297="","",IF(U297&lt;&gt;"OK",U297,IF(T297="Overlap","Overlap","OK")))</f>
        <v/>
      </c>
      <c r="W297" s="20" t="n"/>
      <c r="X297" s="22">
        <f>IF(OR(D297="",C297&lt;&gt;"Active"),0,IF(AND(D297&gt;=Dashboard!$A$5,D297&lt;=Dashboard!$C$5,OR(Dashboard!$E$5="All Clinics",H297=Dashboard!$E$5),OR(Dashboard!$G$5="All Providers",F297=Dashboard!$G$5),OR(Dashboard!$I$5="All Visit Modes",I297=Dashboard!$I$5)),1,0))</f>
        <v/>
      </c>
    </row>
    <row r="298">
      <c r="A298" s="20" t="n"/>
      <c r="B298" s="21" t="n"/>
      <c r="C298" s="20" t="n"/>
      <c r="D298" s="21" t="n"/>
      <c r="E298" s="22">
        <f>IF(D298="","",CHOOSE(WEEKDAY(D298,1),"Sunday","Monday","Tuesday","Wednesday","Thursday","Friday","Saturday"))</f>
        <v/>
      </c>
      <c r="F298" s="20" t="n"/>
      <c r="G298" s="22">
        <f>IFERROR(INDEX('Provider Directory'!$A$7:$A$106,MATCH(F298,'Provider Directory'!$C$7:$C$106,0)),"")</f>
        <v/>
      </c>
      <c r="H298" s="20" t="n"/>
      <c r="I298" s="20" t="n"/>
      <c r="J298" s="20" t="n"/>
      <c r="K298" s="20" t="n"/>
      <c r="L298" s="20" t="n"/>
      <c r="M298" s="23" t="n"/>
      <c r="N298" s="23" t="n"/>
      <c r="O298" s="20" t="n"/>
      <c r="P298" s="24">
        <f>IF(OR(C298&lt;&gt;"Active",J298&lt;&gt;"Available",N298&lt;=M298),0,MAX(0,((N298-M298)*1440-IF(O298="",0,O298))/60))</f>
        <v/>
      </c>
      <c r="Q298" s="22">
        <f>IF(OR(K298="",K298&lt;=0,P298&lt;=0),0,INT(P298*60/K298))</f>
        <v/>
      </c>
      <c r="R298" s="22">
        <f>IF(Q298="","",MAX(0,Q298-IF(L298="",0,L298)))</f>
        <v/>
      </c>
      <c r="S298" s="34">
        <f>IF(Q298=0,"",IF(L298="",0,L298/Q298))</f>
        <v/>
      </c>
      <c r="T298" s="22">
        <f>IF(OR(A298="",C298&lt;&gt;"Active"),"",IF(SUMPRODUCT(($C$7:$C$506="Active")*($D$7:$D$506=D298)*($F$7:$F$506=F298)*($M$7:$M$506&lt;N298)*($N$7:$N$506&gt;M298)*($A$7:$A$506&lt;&gt;A298))&gt;0,"Overlap",""))</f>
        <v/>
      </c>
      <c r="U298" s="22">
        <f>IF(COUNTA(A298:O298)=0,"",IF(A298="","Missing ID",IF(COUNTIF($A$7:$A$506,A298)&gt;1,"Duplicate ID",IF(G298="","Provider not found",IF(N298&lt;=M298,"End must be after start",IF(AND(J298="Available",L298&gt;Q298),"Booked exceeds capacity","OK"))))))</f>
        <v/>
      </c>
      <c r="V298" s="22">
        <f>IF(U298="","",IF(U298&lt;&gt;"OK",U298,IF(T298="Overlap","Overlap","OK")))</f>
        <v/>
      </c>
      <c r="W298" s="20" t="n"/>
      <c r="X298" s="22">
        <f>IF(OR(D298="",C298&lt;&gt;"Active"),0,IF(AND(D298&gt;=Dashboard!$A$5,D298&lt;=Dashboard!$C$5,OR(Dashboard!$E$5="All Clinics",H298=Dashboard!$E$5),OR(Dashboard!$G$5="All Providers",F298=Dashboard!$G$5),OR(Dashboard!$I$5="All Visit Modes",I298=Dashboard!$I$5)),1,0))</f>
        <v/>
      </c>
    </row>
    <row r="299">
      <c r="A299" s="20" t="n"/>
      <c r="B299" s="21" t="n"/>
      <c r="C299" s="20" t="n"/>
      <c r="D299" s="21" t="n"/>
      <c r="E299" s="22">
        <f>IF(D299="","",CHOOSE(WEEKDAY(D299,1),"Sunday","Monday","Tuesday","Wednesday","Thursday","Friday","Saturday"))</f>
        <v/>
      </c>
      <c r="F299" s="20" t="n"/>
      <c r="G299" s="22">
        <f>IFERROR(INDEX('Provider Directory'!$A$7:$A$106,MATCH(F299,'Provider Directory'!$C$7:$C$106,0)),"")</f>
        <v/>
      </c>
      <c r="H299" s="20" t="n"/>
      <c r="I299" s="20" t="n"/>
      <c r="J299" s="20" t="n"/>
      <c r="K299" s="20" t="n"/>
      <c r="L299" s="20" t="n"/>
      <c r="M299" s="23" t="n"/>
      <c r="N299" s="23" t="n"/>
      <c r="O299" s="20" t="n"/>
      <c r="P299" s="24">
        <f>IF(OR(C299&lt;&gt;"Active",J299&lt;&gt;"Available",N299&lt;=M299),0,MAX(0,((N299-M299)*1440-IF(O299="",0,O299))/60))</f>
        <v/>
      </c>
      <c r="Q299" s="22">
        <f>IF(OR(K299="",K299&lt;=0,P299&lt;=0),0,INT(P299*60/K299))</f>
        <v/>
      </c>
      <c r="R299" s="22">
        <f>IF(Q299="","",MAX(0,Q299-IF(L299="",0,L299)))</f>
        <v/>
      </c>
      <c r="S299" s="34">
        <f>IF(Q299=0,"",IF(L299="",0,L299/Q299))</f>
        <v/>
      </c>
      <c r="T299" s="22">
        <f>IF(OR(A299="",C299&lt;&gt;"Active"),"",IF(SUMPRODUCT(($C$7:$C$506="Active")*($D$7:$D$506=D299)*($F$7:$F$506=F299)*($M$7:$M$506&lt;N299)*($N$7:$N$506&gt;M299)*($A$7:$A$506&lt;&gt;A299))&gt;0,"Overlap",""))</f>
        <v/>
      </c>
      <c r="U299" s="22">
        <f>IF(COUNTA(A299:O299)=0,"",IF(A299="","Missing ID",IF(COUNTIF($A$7:$A$506,A299)&gt;1,"Duplicate ID",IF(G299="","Provider not found",IF(N299&lt;=M299,"End must be after start",IF(AND(J299="Available",L299&gt;Q299),"Booked exceeds capacity","OK"))))))</f>
        <v/>
      </c>
      <c r="V299" s="22">
        <f>IF(U299="","",IF(U299&lt;&gt;"OK",U299,IF(T299="Overlap","Overlap","OK")))</f>
        <v/>
      </c>
      <c r="W299" s="20" t="n"/>
      <c r="X299" s="22">
        <f>IF(OR(D299="",C299&lt;&gt;"Active"),0,IF(AND(D299&gt;=Dashboard!$A$5,D299&lt;=Dashboard!$C$5,OR(Dashboard!$E$5="All Clinics",H299=Dashboard!$E$5),OR(Dashboard!$G$5="All Providers",F299=Dashboard!$G$5),OR(Dashboard!$I$5="All Visit Modes",I299=Dashboard!$I$5)),1,0))</f>
        <v/>
      </c>
    </row>
    <row r="300">
      <c r="A300" s="20" t="n"/>
      <c r="B300" s="21" t="n"/>
      <c r="C300" s="20" t="n"/>
      <c r="D300" s="21" t="n"/>
      <c r="E300" s="22">
        <f>IF(D300="","",CHOOSE(WEEKDAY(D300,1),"Sunday","Monday","Tuesday","Wednesday","Thursday","Friday","Saturday"))</f>
        <v/>
      </c>
      <c r="F300" s="20" t="n"/>
      <c r="G300" s="22">
        <f>IFERROR(INDEX('Provider Directory'!$A$7:$A$106,MATCH(F300,'Provider Directory'!$C$7:$C$106,0)),"")</f>
        <v/>
      </c>
      <c r="H300" s="20" t="n"/>
      <c r="I300" s="20" t="n"/>
      <c r="J300" s="20" t="n"/>
      <c r="K300" s="20" t="n"/>
      <c r="L300" s="20" t="n"/>
      <c r="M300" s="23" t="n"/>
      <c r="N300" s="23" t="n"/>
      <c r="O300" s="20" t="n"/>
      <c r="P300" s="24">
        <f>IF(OR(C300&lt;&gt;"Active",J300&lt;&gt;"Available",N300&lt;=M300),0,MAX(0,((N300-M300)*1440-IF(O300="",0,O300))/60))</f>
        <v/>
      </c>
      <c r="Q300" s="22">
        <f>IF(OR(K300="",K300&lt;=0,P300&lt;=0),0,INT(P300*60/K300))</f>
        <v/>
      </c>
      <c r="R300" s="22">
        <f>IF(Q300="","",MAX(0,Q300-IF(L300="",0,L300)))</f>
        <v/>
      </c>
      <c r="S300" s="34">
        <f>IF(Q300=0,"",IF(L300="",0,L300/Q300))</f>
        <v/>
      </c>
      <c r="T300" s="22">
        <f>IF(OR(A300="",C300&lt;&gt;"Active"),"",IF(SUMPRODUCT(($C$7:$C$506="Active")*($D$7:$D$506=D300)*($F$7:$F$506=F300)*($M$7:$M$506&lt;N300)*($N$7:$N$506&gt;M300)*($A$7:$A$506&lt;&gt;A300))&gt;0,"Overlap",""))</f>
        <v/>
      </c>
      <c r="U300" s="22">
        <f>IF(COUNTA(A300:O300)=0,"",IF(A300="","Missing ID",IF(COUNTIF($A$7:$A$506,A300)&gt;1,"Duplicate ID",IF(G300="","Provider not found",IF(N300&lt;=M300,"End must be after start",IF(AND(J300="Available",L300&gt;Q300),"Booked exceeds capacity","OK"))))))</f>
        <v/>
      </c>
      <c r="V300" s="22">
        <f>IF(U300="","",IF(U300&lt;&gt;"OK",U300,IF(T300="Overlap","Overlap","OK")))</f>
        <v/>
      </c>
      <c r="W300" s="20" t="n"/>
      <c r="X300" s="22">
        <f>IF(OR(D300="",C300&lt;&gt;"Active"),0,IF(AND(D300&gt;=Dashboard!$A$5,D300&lt;=Dashboard!$C$5,OR(Dashboard!$E$5="All Clinics",H300=Dashboard!$E$5),OR(Dashboard!$G$5="All Providers",F300=Dashboard!$G$5),OR(Dashboard!$I$5="All Visit Modes",I300=Dashboard!$I$5)),1,0))</f>
        <v/>
      </c>
    </row>
    <row r="301">
      <c r="A301" s="20" t="n"/>
      <c r="B301" s="21" t="n"/>
      <c r="C301" s="20" t="n"/>
      <c r="D301" s="21" t="n"/>
      <c r="E301" s="22">
        <f>IF(D301="","",CHOOSE(WEEKDAY(D301,1),"Sunday","Monday","Tuesday","Wednesday","Thursday","Friday","Saturday"))</f>
        <v/>
      </c>
      <c r="F301" s="20" t="n"/>
      <c r="G301" s="22">
        <f>IFERROR(INDEX('Provider Directory'!$A$7:$A$106,MATCH(F301,'Provider Directory'!$C$7:$C$106,0)),"")</f>
        <v/>
      </c>
      <c r="H301" s="20" t="n"/>
      <c r="I301" s="20" t="n"/>
      <c r="J301" s="20" t="n"/>
      <c r="K301" s="20" t="n"/>
      <c r="L301" s="20" t="n"/>
      <c r="M301" s="23" t="n"/>
      <c r="N301" s="23" t="n"/>
      <c r="O301" s="20" t="n"/>
      <c r="P301" s="24">
        <f>IF(OR(C301&lt;&gt;"Active",J301&lt;&gt;"Available",N301&lt;=M301),0,MAX(0,((N301-M301)*1440-IF(O301="",0,O301))/60))</f>
        <v/>
      </c>
      <c r="Q301" s="22">
        <f>IF(OR(K301="",K301&lt;=0,P301&lt;=0),0,INT(P301*60/K301))</f>
        <v/>
      </c>
      <c r="R301" s="22">
        <f>IF(Q301="","",MAX(0,Q301-IF(L301="",0,L301)))</f>
        <v/>
      </c>
      <c r="S301" s="34">
        <f>IF(Q301=0,"",IF(L301="",0,L301/Q301))</f>
        <v/>
      </c>
      <c r="T301" s="22">
        <f>IF(OR(A301="",C301&lt;&gt;"Active"),"",IF(SUMPRODUCT(($C$7:$C$506="Active")*($D$7:$D$506=D301)*($F$7:$F$506=F301)*($M$7:$M$506&lt;N301)*($N$7:$N$506&gt;M301)*($A$7:$A$506&lt;&gt;A301))&gt;0,"Overlap",""))</f>
        <v/>
      </c>
      <c r="U301" s="22">
        <f>IF(COUNTA(A301:O301)=0,"",IF(A301="","Missing ID",IF(COUNTIF($A$7:$A$506,A301)&gt;1,"Duplicate ID",IF(G301="","Provider not found",IF(N301&lt;=M301,"End must be after start",IF(AND(J301="Available",L301&gt;Q301),"Booked exceeds capacity","OK"))))))</f>
        <v/>
      </c>
      <c r="V301" s="22">
        <f>IF(U301="","",IF(U301&lt;&gt;"OK",U301,IF(T301="Overlap","Overlap","OK")))</f>
        <v/>
      </c>
      <c r="W301" s="20" t="n"/>
      <c r="X301" s="22">
        <f>IF(OR(D301="",C301&lt;&gt;"Active"),0,IF(AND(D301&gt;=Dashboard!$A$5,D301&lt;=Dashboard!$C$5,OR(Dashboard!$E$5="All Clinics",H301=Dashboard!$E$5),OR(Dashboard!$G$5="All Providers",F301=Dashboard!$G$5),OR(Dashboard!$I$5="All Visit Modes",I301=Dashboard!$I$5)),1,0))</f>
        <v/>
      </c>
    </row>
    <row r="302">
      <c r="A302" s="20" t="n"/>
      <c r="B302" s="21" t="n"/>
      <c r="C302" s="20" t="n"/>
      <c r="D302" s="21" t="n"/>
      <c r="E302" s="22">
        <f>IF(D302="","",CHOOSE(WEEKDAY(D302,1),"Sunday","Monday","Tuesday","Wednesday","Thursday","Friday","Saturday"))</f>
        <v/>
      </c>
      <c r="F302" s="20" t="n"/>
      <c r="G302" s="22">
        <f>IFERROR(INDEX('Provider Directory'!$A$7:$A$106,MATCH(F302,'Provider Directory'!$C$7:$C$106,0)),"")</f>
        <v/>
      </c>
      <c r="H302" s="20" t="n"/>
      <c r="I302" s="20" t="n"/>
      <c r="J302" s="20" t="n"/>
      <c r="K302" s="20" t="n"/>
      <c r="L302" s="20" t="n"/>
      <c r="M302" s="23" t="n"/>
      <c r="N302" s="23" t="n"/>
      <c r="O302" s="20" t="n"/>
      <c r="P302" s="24">
        <f>IF(OR(C302&lt;&gt;"Active",J302&lt;&gt;"Available",N302&lt;=M302),0,MAX(0,((N302-M302)*1440-IF(O302="",0,O302))/60))</f>
        <v/>
      </c>
      <c r="Q302" s="22">
        <f>IF(OR(K302="",K302&lt;=0,P302&lt;=0),0,INT(P302*60/K302))</f>
        <v/>
      </c>
      <c r="R302" s="22">
        <f>IF(Q302="","",MAX(0,Q302-IF(L302="",0,L302)))</f>
        <v/>
      </c>
      <c r="S302" s="34">
        <f>IF(Q302=0,"",IF(L302="",0,L302/Q302))</f>
        <v/>
      </c>
      <c r="T302" s="22">
        <f>IF(OR(A302="",C302&lt;&gt;"Active"),"",IF(SUMPRODUCT(($C$7:$C$506="Active")*($D$7:$D$506=D302)*($F$7:$F$506=F302)*($M$7:$M$506&lt;N302)*($N$7:$N$506&gt;M302)*($A$7:$A$506&lt;&gt;A302))&gt;0,"Overlap",""))</f>
        <v/>
      </c>
      <c r="U302" s="22">
        <f>IF(COUNTA(A302:O302)=0,"",IF(A302="","Missing ID",IF(COUNTIF($A$7:$A$506,A302)&gt;1,"Duplicate ID",IF(G302="","Provider not found",IF(N302&lt;=M302,"End must be after start",IF(AND(J302="Available",L302&gt;Q302),"Booked exceeds capacity","OK"))))))</f>
        <v/>
      </c>
      <c r="V302" s="22">
        <f>IF(U302="","",IF(U302&lt;&gt;"OK",U302,IF(T302="Overlap","Overlap","OK")))</f>
        <v/>
      </c>
      <c r="W302" s="20" t="n"/>
      <c r="X302" s="22">
        <f>IF(OR(D302="",C302&lt;&gt;"Active"),0,IF(AND(D302&gt;=Dashboard!$A$5,D302&lt;=Dashboard!$C$5,OR(Dashboard!$E$5="All Clinics",H302=Dashboard!$E$5),OR(Dashboard!$G$5="All Providers",F302=Dashboard!$G$5),OR(Dashboard!$I$5="All Visit Modes",I302=Dashboard!$I$5)),1,0))</f>
        <v/>
      </c>
    </row>
    <row r="303">
      <c r="A303" s="20" t="n"/>
      <c r="B303" s="21" t="n"/>
      <c r="C303" s="20" t="n"/>
      <c r="D303" s="21" t="n"/>
      <c r="E303" s="22">
        <f>IF(D303="","",CHOOSE(WEEKDAY(D303,1),"Sunday","Monday","Tuesday","Wednesday","Thursday","Friday","Saturday"))</f>
        <v/>
      </c>
      <c r="F303" s="20" t="n"/>
      <c r="G303" s="22">
        <f>IFERROR(INDEX('Provider Directory'!$A$7:$A$106,MATCH(F303,'Provider Directory'!$C$7:$C$106,0)),"")</f>
        <v/>
      </c>
      <c r="H303" s="20" t="n"/>
      <c r="I303" s="20" t="n"/>
      <c r="J303" s="20" t="n"/>
      <c r="K303" s="20" t="n"/>
      <c r="L303" s="20" t="n"/>
      <c r="M303" s="23" t="n"/>
      <c r="N303" s="23" t="n"/>
      <c r="O303" s="20" t="n"/>
      <c r="P303" s="24">
        <f>IF(OR(C303&lt;&gt;"Active",J303&lt;&gt;"Available",N303&lt;=M303),0,MAX(0,((N303-M303)*1440-IF(O303="",0,O303))/60))</f>
        <v/>
      </c>
      <c r="Q303" s="22">
        <f>IF(OR(K303="",K303&lt;=0,P303&lt;=0),0,INT(P303*60/K303))</f>
        <v/>
      </c>
      <c r="R303" s="22">
        <f>IF(Q303="","",MAX(0,Q303-IF(L303="",0,L303)))</f>
        <v/>
      </c>
      <c r="S303" s="34">
        <f>IF(Q303=0,"",IF(L303="",0,L303/Q303))</f>
        <v/>
      </c>
      <c r="T303" s="22">
        <f>IF(OR(A303="",C303&lt;&gt;"Active"),"",IF(SUMPRODUCT(($C$7:$C$506="Active")*($D$7:$D$506=D303)*($F$7:$F$506=F303)*($M$7:$M$506&lt;N303)*($N$7:$N$506&gt;M303)*($A$7:$A$506&lt;&gt;A303))&gt;0,"Overlap",""))</f>
        <v/>
      </c>
      <c r="U303" s="22">
        <f>IF(COUNTA(A303:O303)=0,"",IF(A303="","Missing ID",IF(COUNTIF($A$7:$A$506,A303)&gt;1,"Duplicate ID",IF(G303="","Provider not found",IF(N303&lt;=M303,"End must be after start",IF(AND(J303="Available",L303&gt;Q303),"Booked exceeds capacity","OK"))))))</f>
        <v/>
      </c>
      <c r="V303" s="22">
        <f>IF(U303="","",IF(U303&lt;&gt;"OK",U303,IF(T303="Overlap","Overlap","OK")))</f>
        <v/>
      </c>
      <c r="W303" s="20" t="n"/>
      <c r="X303" s="22">
        <f>IF(OR(D303="",C303&lt;&gt;"Active"),0,IF(AND(D303&gt;=Dashboard!$A$5,D303&lt;=Dashboard!$C$5,OR(Dashboard!$E$5="All Clinics",H303=Dashboard!$E$5),OR(Dashboard!$G$5="All Providers",F303=Dashboard!$G$5),OR(Dashboard!$I$5="All Visit Modes",I303=Dashboard!$I$5)),1,0))</f>
        <v/>
      </c>
    </row>
    <row r="304">
      <c r="A304" s="20" t="n"/>
      <c r="B304" s="21" t="n"/>
      <c r="C304" s="20" t="n"/>
      <c r="D304" s="21" t="n"/>
      <c r="E304" s="22">
        <f>IF(D304="","",CHOOSE(WEEKDAY(D304,1),"Sunday","Monday","Tuesday","Wednesday","Thursday","Friday","Saturday"))</f>
        <v/>
      </c>
      <c r="F304" s="20" t="n"/>
      <c r="G304" s="22">
        <f>IFERROR(INDEX('Provider Directory'!$A$7:$A$106,MATCH(F304,'Provider Directory'!$C$7:$C$106,0)),"")</f>
        <v/>
      </c>
      <c r="H304" s="20" t="n"/>
      <c r="I304" s="20" t="n"/>
      <c r="J304" s="20" t="n"/>
      <c r="K304" s="20" t="n"/>
      <c r="L304" s="20" t="n"/>
      <c r="M304" s="23" t="n"/>
      <c r="N304" s="23" t="n"/>
      <c r="O304" s="20" t="n"/>
      <c r="P304" s="24">
        <f>IF(OR(C304&lt;&gt;"Active",J304&lt;&gt;"Available",N304&lt;=M304),0,MAX(0,((N304-M304)*1440-IF(O304="",0,O304))/60))</f>
        <v/>
      </c>
      <c r="Q304" s="22">
        <f>IF(OR(K304="",K304&lt;=0,P304&lt;=0),0,INT(P304*60/K304))</f>
        <v/>
      </c>
      <c r="R304" s="22">
        <f>IF(Q304="","",MAX(0,Q304-IF(L304="",0,L304)))</f>
        <v/>
      </c>
      <c r="S304" s="34">
        <f>IF(Q304=0,"",IF(L304="",0,L304/Q304))</f>
        <v/>
      </c>
      <c r="T304" s="22">
        <f>IF(OR(A304="",C304&lt;&gt;"Active"),"",IF(SUMPRODUCT(($C$7:$C$506="Active")*($D$7:$D$506=D304)*($F$7:$F$506=F304)*($M$7:$M$506&lt;N304)*($N$7:$N$506&gt;M304)*($A$7:$A$506&lt;&gt;A304))&gt;0,"Overlap",""))</f>
        <v/>
      </c>
      <c r="U304" s="22">
        <f>IF(COUNTA(A304:O304)=0,"",IF(A304="","Missing ID",IF(COUNTIF($A$7:$A$506,A304)&gt;1,"Duplicate ID",IF(G304="","Provider not found",IF(N304&lt;=M304,"End must be after start",IF(AND(J304="Available",L304&gt;Q304),"Booked exceeds capacity","OK"))))))</f>
        <v/>
      </c>
      <c r="V304" s="22">
        <f>IF(U304="","",IF(U304&lt;&gt;"OK",U304,IF(T304="Overlap","Overlap","OK")))</f>
        <v/>
      </c>
      <c r="W304" s="20" t="n"/>
      <c r="X304" s="22">
        <f>IF(OR(D304="",C304&lt;&gt;"Active"),0,IF(AND(D304&gt;=Dashboard!$A$5,D304&lt;=Dashboard!$C$5,OR(Dashboard!$E$5="All Clinics",H304=Dashboard!$E$5),OR(Dashboard!$G$5="All Providers",F304=Dashboard!$G$5),OR(Dashboard!$I$5="All Visit Modes",I304=Dashboard!$I$5)),1,0))</f>
        <v/>
      </c>
    </row>
    <row r="305">
      <c r="A305" s="20" t="n"/>
      <c r="B305" s="21" t="n"/>
      <c r="C305" s="20" t="n"/>
      <c r="D305" s="21" t="n"/>
      <c r="E305" s="22">
        <f>IF(D305="","",CHOOSE(WEEKDAY(D305,1),"Sunday","Monday","Tuesday","Wednesday","Thursday","Friday","Saturday"))</f>
        <v/>
      </c>
      <c r="F305" s="20" t="n"/>
      <c r="G305" s="22">
        <f>IFERROR(INDEX('Provider Directory'!$A$7:$A$106,MATCH(F305,'Provider Directory'!$C$7:$C$106,0)),"")</f>
        <v/>
      </c>
      <c r="H305" s="20" t="n"/>
      <c r="I305" s="20" t="n"/>
      <c r="J305" s="20" t="n"/>
      <c r="K305" s="20" t="n"/>
      <c r="L305" s="20" t="n"/>
      <c r="M305" s="23" t="n"/>
      <c r="N305" s="23" t="n"/>
      <c r="O305" s="20" t="n"/>
      <c r="P305" s="24">
        <f>IF(OR(C305&lt;&gt;"Active",J305&lt;&gt;"Available",N305&lt;=M305),0,MAX(0,((N305-M305)*1440-IF(O305="",0,O305))/60))</f>
        <v/>
      </c>
      <c r="Q305" s="22">
        <f>IF(OR(K305="",K305&lt;=0,P305&lt;=0),0,INT(P305*60/K305))</f>
        <v/>
      </c>
      <c r="R305" s="22">
        <f>IF(Q305="","",MAX(0,Q305-IF(L305="",0,L305)))</f>
        <v/>
      </c>
      <c r="S305" s="34">
        <f>IF(Q305=0,"",IF(L305="",0,L305/Q305))</f>
        <v/>
      </c>
      <c r="T305" s="22">
        <f>IF(OR(A305="",C305&lt;&gt;"Active"),"",IF(SUMPRODUCT(($C$7:$C$506="Active")*($D$7:$D$506=D305)*($F$7:$F$506=F305)*($M$7:$M$506&lt;N305)*($N$7:$N$506&gt;M305)*($A$7:$A$506&lt;&gt;A305))&gt;0,"Overlap",""))</f>
        <v/>
      </c>
      <c r="U305" s="22">
        <f>IF(COUNTA(A305:O305)=0,"",IF(A305="","Missing ID",IF(COUNTIF($A$7:$A$506,A305)&gt;1,"Duplicate ID",IF(G305="","Provider not found",IF(N305&lt;=M305,"End must be after start",IF(AND(J305="Available",L305&gt;Q305),"Booked exceeds capacity","OK"))))))</f>
        <v/>
      </c>
      <c r="V305" s="22">
        <f>IF(U305="","",IF(U305&lt;&gt;"OK",U305,IF(T305="Overlap","Overlap","OK")))</f>
        <v/>
      </c>
      <c r="W305" s="20" t="n"/>
      <c r="X305" s="22">
        <f>IF(OR(D305="",C305&lt;&gt;"Active"),0,IF(AND(D305&gt;=Dashboard!$A$5,D305&lt;=Dashboard!$C$5,OR(Dashboard!$E$5="All Clinics",H305=Dashboard!$E$5),OR(Dashboard!$G$5="All Providers",F305=Dashboard!$G$5),OR(Dashboard!$I$5="All Visit Modes",I305=Dashboard!$I$5)),1,0))</f>
        <v/>
      </c>
    </row>
    <row r="306">
      <c r="A306" s="20" t="n"/>
      <c r="B306" s="21" t="n"/>
      <c r="C306" s="20" t="n"/>
      <c r="D306" s="21" t="n"/>
      <c r="E306" s="22">
        <f>IF(D306="","",CHOOSE(WEEKDAY(D306,1),"Sunday","Monday","Tuesday","Wednesday","Thursday","Friday","Saturday"))</f>
        <v/>
      </c>
      <c r="F306" s="20" t="n"/>
      <c r="G306" s="22">
        <f>IFERROR(INDEX('Provider Directory'!$A$7:$A$106,MATCH(F306,'Provider Directory'!$C$7:$C$106,0)),"")</f>
        <v/>
      </c>
      <c r="H306" s="20" t="n"/>
      <c r="I306" s="20" t="n"/>
      <c r="J306" s="20" t="n"/>
      <c r="K306" s="20" t="n"/>
      <c r="L306" s="20" t="n"/>
      <c r="M306" s="23" t="n"/>
      <c r="N306" s="23" t="n"/>
      <c r="O306" s="20" t="n"/>
      <c r="P306" s="24">
        <f>IF(OR(C306&lt;&gt;"Active",J306&lt;&gt;"Available",N306&lt;=M306),0,MAX(0,((N306-M306)*1440-IF(O306="",0,O306))/60))</f>
        <v/>
      </c>
      <c r="Q306" s="22">
        <f>IF(OR(K306="",K306&lt;=0,P306&lt;=0),0,INT(P306*60/K306))</f>
        <v/>
      </c>
      <c r="R306" s="22">
        <f>IF(Q306="","",MAX(0,Q306-IF(L306="",0,L306)))</f>
        <v/>
      </c>
      <c r="S306" s="34">
        <f>IF(Q306=0,"",IF(L306="",0,L306/Q306))</f>
        <v/>
      </c>
      <c r="T306" s="22">
        <f>IF(OR(A306="",C306&lt;&gt;"Active"),"",IF(SUMPRODUCT(($C$7:$C$506="Active")*($D$7:$D$506=D306)*($F$7:$F$506=F306)*($M$7:$M$506&lt;N306)*($N$7:$N$506&gt;M306)*($A$7:$A$506&lt;&gt;A306))&gt;0,"Overlap",""))</f>
        <v/>
      </c>
      <c r="U306" s="22">
        <f>IF(COUNTA(A306:O306)=0,"",IF(A306="","Missing ID",IF(COUNTIF($A$7:$A$506,A306)&gt;1,"Duplicate ID",IF(G306="","Provider not found",IF(N306&lt;=M306,"End must be after start",IF(AND(J306="Available",L306&gt;Q306),"Booked exceeds capacity","OK"))))))</f>
        <v/>
      </c>
      <c r="V306" s="22">
        <f>IF(U306="","",IF(U306&lt;&gt;"OK",U306,IF(T306="Overlap","Overlap","OK")))</f>
        <v/>
      </c>
      <c r="W306" s="20" t="n"/>
      <c r="X306" s="22">
        <f>IF(OR(D306="",C306&lt;&gt;"Active"),0,IF(AND(D306&gt;=Dashboard!$A$5,D306&lt;=Dashboard!$C$5,OR(Dashboard!$E$5="All Clinics",H306=Dashboard!$E$5),OR(Dashboard!$G$5="All Providers",F306=Dashboard!$G$5),OR(Dashboard!$I$5="All Visit Modes",I306=Dashboard!$I$5)),1,0))</f>
        <v/>
      </c>
    </row>
    <row r="307">
      <c r="A307" s="20" t="n"/>
      <c r="B307" s="21" t="n"/>
      <c r="C307" s="20" t="n"/>
      <c r="D307" s="21" t="n"/>
      <c r="E307" s="22">
        <f>IF(D307="","",CHOOSE(WEEKDAY(D307,1),"Sunday","Monday","Tuesday","Wednesday","Thursday","Friday","Saturday"))</f>
        <v/>
      </c>
      <c r="F307" s="20" t="n"/>
      <c r="G307" s="22">
        <f>IFERROR(INDEX('Provider Directory'!$A$7:$A$106,MATCH(F307,'Provider Directory'!$C$7:$C$106,0)),"")</f>
        <v/>
      </c>
      <c r="H307" s="20" t="n"/>
      <c r="I307" s="20" t="n"/>
      <c r="J307" s="20" t="n"/>
      <c r="K307" s="20" t="n"/>
      <c r="L307" s="20" t="n"/>
      <c r="M307" s="23" t="n"/>
      <c r="N307" s="23" t="n"/>
      <c r="O307" s="20" t="n"/>
      <c r="P307" s="24">
        <f>IF(OR(C307&lt;&gt;"Active",J307&lt;&gt;"Available",N307&lt;=M307),0,MAX(0,((N307-M307)*1440-IF(O307="",0,O307))/60))</f>
        <v/>
      </c>
      <c r="Q307" s="22">
        <f>IF(OR(K307="",K307&lt;=0,P307&lt;=0),0,INT(P307*60/K307))</f>
        <v/>
      </c>
      <c r="R307" s="22">
        <f>IF(Q307="","",MAX(0,Q307-IF(L307="",0,L307)))</f>
        <v/>
      </c>
      <c r="S307" s="34">
        <f>IF(Q307=0,"",IF(L307="",0,L307/Q307))</f>
        <v/>
      </c>
      <c r="T307" s="22">
        <f>IF(OR(A307="",C307&lt;&gt;"Active"),"",IF(SUMPRODUCT(($C$7:$C$506="Active")*($D$7:$D$506=D307)*($F$7:$F$506=F307)*($M$7:$M$506&lt;N307)*($N$7:$N$506&gt;M307)*($A$7:$A$506&lt;&gt;A307))&gt;0,"Overlap",""))</f>
        <v/>
      </c>
      <c r="U307" s="22">
        <f>IF(COUNTA(A307:O307)=0,"",IF(A307="","Missing ID",IF(COUNTIF($A$7:$A$506,A307)&gt;1,"Duplicate ID",IF(G307="","Provider not found",IF(N307&lt;=M307,"End must be after start",IF(AND(J307="Available",L307&gt;Q307),"Booked exceeds capacity","OK"))))))</f>
        <v/>
      </c>
      <c r="V307" s="22">
        <f>IF(U307="","",IF(U307&lt;&gt;"OK",U307,IF(T307="Overlap","Overlap","OK")))</f>
        <v/>
      </c>
      <c r="W307" s="20" t="n"/>
      <c r="X307" s="22">
        <f>IF(OR(D307="",C307&lt;&gt;"Active"),0,IF(AND(D307&gt;=Dashboard!$A$5,D307&lt;=Dashboard!$C$5,OR(Dashboard!$E$5="All Clinics",H307=Dashboard!$E$5),OR(Dashboard!$G$5="All Providers",F307=Dashboard!$G$5),OR(Dashboard!$I$5="All Visit Modes",I307=Dashboard!$I$5)),1,0))</f>
        <v/>
      </c>
    </row>
    <row r="308">
      <c r="A308" s="20" t="n"/>
      <c r="B308" s="21" t="n"/>
      <c r="C308" s="20" t="n"/>
      <c r="D308" s="21" t="n"/>
      <c r="E308" s="22">
        <f>IF(D308="","",CHOOSE(WEEKDAY(D308,1),"Sunday","Monday","Tuesday","Wednesday","Thursday","Friday","Saturday"))</f>
        <v/>
      </c>
      <c r="F308" s="20" t="n"/>
      <c r="G308" s="22">
        <f>IFERROR(INDEX('Provider Directory'!$A$7:$A$106,MATCH(F308,'Provider Directory'!$C$7:$C$106,0)),"")</f>
        <v/>
      </c>
      <c r="H308" s="20" t="n"/>
      <c r="I308" s="20" t="n"/>
      <c r="J308" s="20" t="n"/>
      <c r="K308" s="20" t="n"/>
      <c r="L308" s="20" t="n"/>
      <c r="M308" s="23" t="n"/>
      <c r="N308" s="23" t="n"/>
      <c r="O308" s="20" t="n"/>
      <c r="P308" s="24">
        <f>IF(OR(C308&lt;&gt;"Active",J308&lt;&gt;"Available",N308&lt;=M308),0,MAX(0,((N308-M308)*1440-IF(O308="",0,O308))/60))</f>
        <v/>
      </c>
      <c r="Q308" s="22">
        <f>IF(OR(K308="",K308&lt;=0,P308&lt;=0),0,INT(P308*60/K308))</f>
        <v/>
      </c>
      <c r="R308" s="22">
        <f>IF(Q308="","",MAX(0,Q308-IF(L308="",0,L308)))</f>
        <v/>
      </c>
      <c r="S308" s="34">
        <f>IF(Q308=0,"",IF(L308="",0,L308/Q308))</f>
        <v/>
      </c>
      <c r="T308" s="22">
        <f>IF(OR(A308="",C308&lt;&gt;"Active"),"",IF(SUMPRODUCT(($C$7:$C$506="Active")*($D$7:$D$506=D308)*($F$7:$F$506=F308)*($M$7:$M$506&lt;N308)*($N$7:$N$506&gt;M308)*($A$7:$A$506&lt;&gt;A308))&gt;0,"Overlap",""))</f>
        <v/>
      </c>
      <c r="U308" s="22">
        <f>IF(COUNTA(A308:O308)=0,"",IF(A308="","Missing ID",IF(COUNTIF($A$7:$A$506,A308)&gt;1,"Duplicate ID",IF(G308="","Provider not found",IF(N308&lt;=M308,"End must be after start",IF(AND(J308="Available",L308&gt;Q308),"Booked exceeds capacity","OK"))))))</f>
        <v/>
      </c>
      <c r="V308" s="22">
        <f>IF(U308="","",IF(U308&lt;&gt;"OK",U308,IF(T308="Overlap","Overlap","OK")))</f>
        <v/>
      </c>
      <c r="W308" s="20" t="n"/>
      <c r="X308" s="22">
        <f>IF(OR(D308="",C308&lt;&gt;"Active"),0,IF(AND(D308&gt;=Dashboard!$A$5,D308&lt;=Dashboard!$C$5,OR(Dashboard!$E$5="All Clinics",H308=Dashboard!$E$5),OR(Dashboard!$G$5="All Providers",F308=Dashboard!$G$5),OR(Dashboard!$I$5="All Visit Modes",I308=Dashboard!$I$5)),1,0))</f>
        <v/>
      </c>
    </row>
    <row r="309">
      <c r="A309" s="20" t="n"/>
      <c r="B309" s="21" t="n"/>
      <c r="C309" s="20" t="n"/>
      <c r="D309" s="21" t="n"/>
      <c r="E309" s="22">
        <f>IF(D309="","",CHOOSE(WEEKDAY(D309,1),"Sunday","Monday","Tuesday","Wednesday","Thursday","Friday","Saturday"))</f>
        <v/>
      </c>
      <c r="F309" s="20" t="n"/>
      <c r="G309" s="22">
        <f>IFERROR(INDEX('Provider Directory'!$A$7:$A$106,MATCH(F309,'Provider Directory'!$C$7:$C$106,0)),"")</f>
        <v/>
      </c>
      <c r="H309" s="20" t="n"/>
      <c r="I309" s="20" t="n"/>
      <c r="J309" s="20" t="n"/>
      <c r="K309" s="20" t="n"/>
      <c r="L309" s="20" t="n"/>
      <c r="M309" s="23" t="n"/>
      <c r="N309" s="23" t="n"/>
      <c r="O309" s="20" t="n"/>
      <c r="P309" s="24">
        <f>IF(OR(C309&lt;&gt;"Active",J309&lt;&gt;"Available",N309&lt;=M309),0,MAX(0,((N309-M309)*1440-IF(O309="",0,O309))/60))</f>
        <v/>
      </c>
      <c r="Q309" s="22">
        <f>IF(OR(K309="",K309&lt;=0,P309&lt;=0),0,INT(P309*60/K309))</f>
        <v/>
      </c>
      <c r="R309" s="22">
        <f>IF(Q309="","",MAX(0,Q309-IF(L309="",0,L309)))</f>
        <v/>
      </c>
      <c r="S309" s="34">
        <f>IF(Q309=0,"",IF(L309="",0,L309/Q309))</f>
        <v/>
      </c>
      <c r="T309" s="22">
        <f>IF(OR(A309="",C309&lt;&gt;"Active"),"",IF(SUMPRODUCT(($C$7:$C$506="Active")*($D$7:$D$506=D309)*($F$7:$F$506=F309)*($M$7:$M$506&lt;N309)*($N$7:$N$506&gt;M309)*($A$7:$A$506&lt;&gt;A309))&gt;0,"Overlap",""))</f>
        <v/>
      </c>
      <c r="U309" s="22">
        <f>IF(COUNTA(A309:O309)=0,"",IF(A309="","Missing ID",IF(COUNTIF($A$7:$A$506,A309)&gt;1,"Duplicate ID",IF(G309="","Provider not found",IF(N309&lt;=M309,"End must be after start",IF(AND(J309="Available",L309&gt;Q309),"Booked exceeds capacity","OK"))))))</f>
        <v/>
      </c>
      <c r="V309" s="22">
        <f>IF(U309="","",IF(U309&lt;&gt;"OK",U309,IF(T309="Overlap","Overlap","OK")))</f>
        <v/>
      </c>
      <c r="W309" s="20" t="n"/>
      <c r="X309" s="22">
        <f>IF(OR(D309="",C309&lt;&gt;"Active"),0,IF(AND(D309&gt;=Dashboard!$A$5,D309&lt;=Dashboard!$C$5,OR(Dashboard!$E$5="All Clinics",H309=Dashboard!$E$5),OR(Dashboard!$G$5="All Providers",F309=Dashboard!$G$5),OR(Dashboard!$I$5="All Visit Modes",I309=Dashboard!$I$5)),1,0))</f>
        <v/>
      </c>
    </row>
    <row r="310">
      <c r="A310" s="20" t="n"/>
      <c r="B310" s="21" t="n"/>
      <c r="C310" s="20" t="n"/>
      <c r="D310" s="21" t="n"/>
      <c r="E310" s="22">
        <f>IF(D310="","",CHOOSE(WEEKDAY(D310,1),"Sunday","Monday","Tuesday","Wednesday","Thursday","Friday","Saturday"))</f>
        <v/>
      </c>
      <c r="F310" s="20" t="n"/>
      <c r="G310" s="22">
        <f>IFERROR(INDEX('Provider Directory'!$A$7:$A$106,MATCH(F310,'Provider Directory'!$C$7:$C$106,0)),"")</f>
        <v/>
      </c>
      <c r="H310" s="20" t="n"/>
      <c r="I310" s="20" t="n"/>
      <c r="J310" s="20" t="n"/>
      <c r="K310" s="20" t="n"/>
      <c r="L310" s="20" t="n"/>
      <c r="M310" s="23" t="n"/>
      <c r="N310" s="23" t="n"/>
      <c r="O310" s="20" t="n"/>
      <c r="P310" s="24">
        <f>IF(OR(C310&lt;&gt;"Active",J310&lt;&gt;"Available",N310&lt;=M310),0,MAX(0,((N310-M310)*1440-IF(O310="",0,O310))/60))</f>
        <v/>
      </c>
      <c r="Q310" s="22">
        <f>IF(OR(K310="",K310&lt;=0,P310&lt;=0),0,INT(P310*60/K310))</f>
        <v/>
      </c>
      <c r="R310" s="22">
        <f>IF(Q310="","",MAX(0,Q310-IF(L310="",0,L310)))</f>
        <v/>
      </c>
      <c r="S310" s="34">
        <f>IF(Q310=0,"",IF(L310="",0,L310/Q310))</f>
        <v/>
      </c>
      <c r="T310" s="22">
        <f>IF(OR(A310="",C310&lt;&gt;"Active"),"",IF(SUMPRODUCT(($C$7:$C$506="Active")*($D$7:$D$506=D310)*($F$7:$F$506=F310)*($M$7:$M$506&lt;N310)*($N$7:$N$506&gt;M310)*($A$7:$A$506&lt;&gt;A310))&gt;0,"Overlap",""))</f>
        <v/>
      </c>
      <c r="U310" s="22">
        <f>IF(COUNTA(A310:O310)=0,"",IF(A310="","Missing ID",IF(COUNTIF($A$7:$A$506,A310)&gt;1,"Duplicate ID",IF(G310="","Provider not found",IF(N310&lt;=M310,"End must be after start",IF(AND(J310="Available",L310&gt;Q310),"Booked exceeds capacity","OK"))))))</f>
        <v/>
      </c>
      <c r="V310" s="22">
        <f>IF(U310="","",IF(U310&lt;&gt;"OK",U310,IF(T310="Overlap","Overlap","OK")))</f>
        <v/>
      </c>
      <c r="W310" s="20" t="n"/>
      <c r="X310" s="22">
        <f>IF(OR(D310="",C310&lt;&gt;"Active"),0,IF(AND(D310&gt;=Dashboard!$A$5,D310&lt;=Dashboard!$C$5,OR(Dashboard!$E$5="All Clinics",H310=Dashboard!$E$5),OR(Dashboard!$G$5="All Providers",F310=Dashboard!$G$5),OR(Dashboard!$I$5="All Visit Modes",I310=Dashboard!$I$5)),1,0))</f>
        <v/>
      </c>
    </row>
    <row r="311">
      <c r="A311" s="20" t="n"/>
      <c r="B311" s="21" t="n"/>
      <c r="C311" s="20" t="n"/>
      <c r="D311" s="21" t="n"/>
      <c r="E311" s="22">
        <f>IF(D311="","",CHOOSE(WEEKDAY(D311,1),"Sunday","Monday","Tuesday","Wednesday","Thursday","Friday","Saturday"))</f>
        <v/>
      </c>
      <c r="F311" s="20" t="n"/>
      <c r="G311" s="22">
        <f>IFERROR(INDEX('Provider Directory'!$A$7:$A$106,MATCH(F311,'Provider Directory'!$C$7:$C$106,0)),"")</f>
        <v/>
      </c>
      <c r="H311" s="20" t="n"/>
      <c r="I311" s="20" t="n"/>
      <c r="J311" s="20" t="n"/>
      <c r="K311" s="20" t="n"/>
      <c r="L311" s="20" t="n"/>
      <c r="M311" s="23" t="n"/>
      <c r="N311" s="23" t="n"/>
      <c r="O311" s="20" t="n"/>
      <c r="P311" s="24">
        <f>IF(OR(C311&lt;&gt;"Active",J311&lt;&gt;"Available",N311&lt;=M311),0,MAX(0,((N311-M311)*1440-IF(O311="",0,O311))/60))</f>
        <v/>
      </c>
      <c r="Q311" s="22">
        <f>IF(OR(K311="",K311&lt;=0,P311&lt;=0),0,INT(P311*60/K311))</f>
        <v/>
      </c>
      <c r="R311" s="22">
        <f>IF(Q311="","",MAX(0,Q311-IF(L311="",0,L311)))</f>
        <v/>
      </c>
      <c r="S311" s="34">
        <f>IF(Q311=0,"",IF(L311="",0,L311/Q311))</f>
        <v/>
      </c>
      <c r="T311" s="22">
        <f>IF(OR(A311="",C311&lt;&gt;"Active"),"",IF(SUMPRODUCT(($C$7:$C$506="Active")*($D$7:$D$506=D311)*($F$7:$F$506=F311)*($M$7:$M$506&lt;N311)*($N$7:$N$506&gt;M311)*($A$7:$A$506&lt;&gt;A311))&gt;0,"Overlap",""))</f>
        <v/>
      </c>
      <c r="U311" s="22">
        <f>IF(COUNTA(A311:O311)=0,"",IF(A311="","Missing ID",IF(COUNTIF($A$7:$A$506,A311)&gt;1,"Duplicate ID",IF(G311="","Provider not found",IF(N311&lt;=M311,"End must be after start",IF(AND(J311="Available",L311&gt;Q311),"Booked exceeds capacity","OK"))))))</f>
        <v/>
      </c>
      <c r="V311" s="22">
        <f>IF(U311="","",IF(U311&lt;&gt;"OK",U311,IF(T311="Overlap","Overlap","OK")))</f>
        <v/>
      </c>
      <c r="W311" s="20" t="n"/>
      <c r="X311" s="22">
        <f>IF(OR(D311="",C311&lt;&gt;"Active"),0,IF(AND(D311&gt;=Dashboard!$A$5,D311&lt;=Dashboard!$C$5,OR(Dashboard!$E$5="All Clinics",H311=Dashboard!$E$5),OR(Dashboard!$G$5="All Providers",F311=Dashboard!$G$5),OR(Dashboard!$I$5="All Visit Modes",I311=Dashboard!$I$5)),1,0))</f>
        <v/>
      </c>
    </row>
    <row r="312">
      <c r="A312" s="20" t="n"/>
      <c r="B312" s="21" t="n"/>
      <c r="C312" s="20" t="n"/>
      <c r="D312" s="21" t="n"/>
      <c r="E312" s="22">
        <f>IF(D312="","",CHOOSE(WEEKDAY(D312,1),"Sunday","Monday","Tuesday","Wednesday","Thursday","Friday","Saturday"))</f>
        <v/>
      </c>
      <c r="F312" s="20" t="n"/>
      <c r="G312" s="22">
        <f>IFERROR(INDEX('Provider Directory'!$A$7:$A$106,MATCH(F312,'Provider Directory'!$C$7:$C$106,0)),"")</f>
        <v/>
      </c>
      <c r="H312" s="20" t="n"/>
      <c r="I312" s="20" t="n"/>
      <c r="J312" s="20" t="n"/>
      <c r="K312" s="20" t="n"/>
      <c r="L312" s="20" t="n"/>
      <c r="M312" s="23" t="n"/>
      <c r="N312" s="23" t="n"/>
      <c r="O312" s="20" t="n"/>
      <c r="P312" s="24">
        <f>IF(OR(C312&lt;&gt;"Active",J312&lt;&gt;"Available",N312&lt;=M312),0,MAX(0,((N312-M312)*1440-IF(O312="",0,O312))/60))</f>
        <v/>
      </c>
      <c r="Q312" s="22">
        <f>IF(OR(K312="",K312&lt;=0,P312&lt;=0),0,INT(P312*60/K312))</f>
        <v/>
      </c>
      <c r="R312" s="22">
        <f>IF(Q312="","",MAX(0,Q312-IF(L312="",0,L312)))</f>
        <v/>
      </c>
      <c r="S312" s="34">
        <f>IF(Q312=0,"",IF(L312="",0,L312/Q312))</f>
        <v/>
      </c>
      <c r="T312" s="22">
        <f>IF(OR(A312="",C312&lt;&gt;"Active"),"",IF(SUMPRODUCT(($C$7:$C$506="Active")*($D$7:$D$506=D312)*($F$7:$F$506=F312)*($M$7:$M$506&lt;N312)*($N$7:$N$506&gt;M312)*($A$7:$A$506&lt;&gt;A312))&gt;0,"Overlap",""))</f>
        <v/>
      </c>
      <c r="U312" s="22">
        <f>IF(COUNTA(A312:O312)=0,"",IF(A312="","Missing ID",IF(COUNTIF($A$7:$A$506,A312)&gt;1,"Duplicate ID",IF(G312="","Provider not found",IF(N312&lt;=M312,"End must be after start",IF(AND(J312="Available",L312&gt;Q312),"Booked exceeds capacity","OK"))))))</f>
        <v/>
      </c>
      <c r="V312" s="22">
        <f>IF(U312="","",IF(U312&lt;&gt;"OK",U312,IF(T312="Overlap","Overlap","OK")))</f>
        <v/>
      </c>
      <c r="W312" s="20" t="n"/>
      <c r="X312" s="22">
        <f>IF(OR(D312="",C312&lt;&gt;"Active"),0,IF(AND(D312&gt;=Dashboard!$A$5,D312&lt;=Dashboard!$C$5,OR(Dashboard!$E$5="All Clinics",H312=Dashboard!$E$5),OR(Dashboard!$G$5="All Providers",F312=Dashboard!$G$5),OR(Dashboard!$I$5="All Visit Modes",I312=Dashboard!$I$5)),1,0))</f>
        <v/>
      </c>
    </row>
    <row r="313">
      <c r="A313" s="20" t="n"/>
      <c r="B313" s="21" t="n"/>
      <c r="C313" s="20" t="n"/>
      <c r="D313" s="21" t="n"/>
      <c r="E313" s="22">
        <f>IF(D313="","",CHOOSE(WEEKDAY(D313,1),"Sunday","Monday","Tuesday","Wednesday","Thursday","Friday","Saturday"))</f>
        <v/>
      </c>
      <c r="F313" s="20" t="n"/>
      <c r="G313" s="22">
        <f>IFERROR(INDEX('Provider Directory'!$A$7:$A$106,MATCH(F313,'Provider Directory'!$C$7:$C$106,0)),"")</f>
        <v/>
      </c>
      <c r="H313" s="20" t="n"/>
      <c r="I313" s="20" t="n"/>
      <c r="J313" s="20" t="n"/>
      <c r="K313" s="20" t="n"/>
      <c r="L313" s="20" t="n"/>
      <c r="M313" s="23" t="n"/>
      <c r="N313" s="23" t="n"/>
      <c r="O313" s="20" t="n"/>
      <c r="P313" s="24">
        <f>IF(OR(C313&lt;&gt;"Active",J313&lt;&gt;"Available",N313&lt;=M313),0,MAX(0,((N313-M313)*1440-IF(O313="",0,O313))/60))</f>
        <v/>
      </c>
      <c r="Q313" s="22">
        <f>IF(OR(K313="",K313&lt;=0,P313&lt;=0),0,INT(P313*60/K313))</f>
        <v/>
      </c>
      <c r="R313" s="22">
        <f>IF(Q313="","",MAX(0,Q313-IF(L313="",0,L313)))</f>
        <v/>
      </c>
      <c r="S313" s="34">
        <f>IF(Q313=0,"",IF(L313="",0,L313/Q313))</f>
        <v/>
      </c>
      <c r="T313" s="22">
        <f>IF(OR(A313="",C313&lt;&gt;"Active"),"",IF(SUMPRODUCT(($C$7:$C$506="Active")*($D$7:$D$506=D313)*($F$7:$F$506=F313)*($M$7:$M$506&lt;N313)*($N$7:$N$506&gt;M313)*($A$7:$A$506&lt;&gt;A313))&gt;0,"Overlap",""))</f>
        <v/>
      </c>
      <c r="U313" s="22">
        <f>IF(COUNTA(A313:O313)=0,"",IF(A313="","Missing ID",IF(COUNTIF($A$7:$A$506,A313)&gt;1,"Duplicate ID",IF(G313="","Provider not found",IF(N313&lt;=M313,"End must be after start",IF(AND(J313="Available",L313&gt;Q313),"Booked exceeds capacity","OK"))))))</f>
        <v/>
      </c>
      <c r="V313" s="22">
        <f>IF(U313="","",IF(U313&lt;&gt;"OK",U313,IF(T313="Overlap","Overlap","OK")))</f>
        <v/>
      </c>
      <c r="W313" s="20" t="n"/>
      <c r="X313" s="22">
        <f>IF(OR(D313="",C313&lt;&gt;"Active"),0,IF(AND(D313&gt;=Dashboard!$A$5,D313&lt;=Dashboard!$C$5,OR(Dashboard!$E$5="All Clinics",H313=Dashboard!$E$5),OR(Dashboard!$G$5="All Providers",F313=Dashboard!$G$5),OR(Dashboard!$I$5="All Visit Modes",I313=Dashboard!$I$5)),1,0))</f>
        <v/>
      </c>
    </row>
    <row r="314">
      <c r="A314" s="20" t="n"/>
      <c r="B314" s="21" t="n"/>
      <c r="C314" s="20" t="n"/>
      <c r="D314" s="21" t="n"/>
      <c r="E314" s="22">
        <f>IF(D314="","",CHOOSE(WEEKDAY(D314,1),"Sunday","Monday","Tuesday","Wednesday","Thursday","Friday","Saturday"))</f>
        <v/>
      </c>
      <c r="F314" s="20" t="n"/>
      <c r="G314" s="22">
        <f>IFERROR(INDEX('Provider Directory'!$A$7:$A$106,MATCH(F314,'Provider Directory'!$C$7:$C$106,0)),"")</f>
        <v/>
      </c>
      <c r="H314" s="20" t="n"/>
      <c r="I314" s="20" t="n"/>
      <c r="J314" s="20" t="n"/>
      <c r="K314" s="20" t="n"/>
      <c r="L314" s="20" t="n"/>
      <c r="M314" s="23" t="n"/>
      <c r="N314" s="23" t="n"/>
      <c r="O314" s="20" t="n"/>
      <c r="P314" s="24">
        <f>IF(OR(C314&lt;&gt;"Active",J314&lt;&gt;"Available",N314&lt;=M314),0,MAX(0,((N314-M314)*1440-IF(O314="",0,O314))/60))</f>
        <v/>
      </c>
      <c r="Q314" s="22">
        <f>IF(OR(K314="",K314&lt;=0,P314&lt;=0),0,INT(P314*60/K314))</f>
        <v/>
      </c>
      <c r="R314" s="22">
        <f>IF(Q314="","",MAX(0,Q314-IF(L314="",0,L314)))</f>
        <v/>
      </c>
      <c r="S314" s="34">
        <f>IF(Q314=0,"",IF(L314="",0,L314/Q314))</f>
        <v/>
      </c>
      <c r="T314" s="22">
        <f>IF(OR(A314="",C314&lt;&gt;"Active"),"",IF(SUMPRODUCT(($C$7:$C$506="Active")*($D$7:$D$506=D314)*($F$7:$F$506=F314)*($M$7:$M$506&lt;N314)*($N$7:$N$506&gt;M314)*($A$7:$A$506&lt;&gt;A314))&gt;0,"Overlap",""))</f>
        <v/>
      </c>
      <c r="U314" s="22">
        <f>IF(COUNTA(A314:O314)=0,"",IF(A314="","Missing ID",IF(COUNTIF($A$7:$A$506,A314)&gt;1,"Duplicate ID",IF(G314="","Provider not found",IF(N314&lt;=M314,"End must be after start",IF(AND(J314="Available",L314&gt;Q314),"Booked exceeds capacity","OK"))))))</f>
        <v/>
      </c>
      <c r="V314" s="22">
        <f>IF(U314="","",IF(U314&lt;&gt;"OK",U314,IF(T314="Overlap","Overlap","OK")))</f>
        <v/>
      </c>
      <c r="W314" s="20" t="n"/>
      <c r="X314" s="22">
        <f>IF(OR(D314="",C314&lt;&gt;"Active"),0,IF(AND(D314&gt;=Dashboard!$A$5,D314&lt;=Dashboard!$C$5,OR(Dashboard!$E$5="All Clinics",H314=Dashboard!$E$5),OR(Dashboard!$G$5="All Providers",F314=Dashboard!$G$5),OR(Dashboard!$I$5="All Visit Modes",I314=Dashboard!$I$5)),1,0))</f>
        <v/>
      </c>
    </row>
    <row r="315">
      <c r="A315" s="20" t="n"/>
      <c r="B315" s="21" t="n"/>
      <c r="C315" s="20" t="n"/>
      <c r="D315" s="21" t="n"/>
      <c r="E315" s="22">
        <f>IF(D315="","",CHOOSE(WEEKDAY(D315,1),"Sunday","Monday","Tuesday","Wednesday","Thursday","Friday","Saturday"))</f>
        <v/>
      </c>
      <c r="F315" s="20" t="n"/>
      <c r="G315" s="22">
        <f>IFERROR(INDEX('Provider Directory'!$A$7:$A$106,MATCH(F315,'Provider Directory'!$C$7:$C$106,0)),"")</f>
        <v/>
      </c>
      <c r="H315" s="20" t="n"/>
      <c r="I315" s="20" t="n"/>
      <c r="J315" s="20" t="n"/>
      <c r="K315" s="20" t="n"/>
      <c r="L315" s="20" t="n"/>
      <c r="M315" s="23" t="n"/>
      <c r="N315" s="23" t="n"/>
      <c r="O315" s="20" t="n"/>
      <c r="P315" s="24">
        <f>IF(OR(C315&lt;&gt;"Active",J315&lt;&gt;"Available",N315&lt;=M315),0,MAX(0,((N315-M315)*1440-IF(O315="",0,O315))/60))</f>
        <v/>
      </c>
      <c r="Q315" s="22">
        <f>IF(OR(K315="",K315&lt;=0,P315&lt;=0),0,INT(P315*60/K315))</f>
        <v/>
      </c>
      <c r="R315" s="22">
        <f>IF(Q315="","",MAX(0,Q315-IF(L315="",0,L315)))</f>
        <v/>
      </c>
      <c r="S315" s="34">
        <f>IF(Q315=0,"",IF(L315="",0,L315/Q315))</f>
        <v/>
      </c>
      <c r="T315" s="22">
        <f>IF(OR(A315="",C315&lt;&gt;"Active"),"",IF(SUMPRODUCT(($C$7:$C$506="Active")*($D$7:$D$506=D315)*($F$7:$F$506=F315)*($M$7:$M$506&lt;N315)*($N$7:$N$506&gt;M315)*($A$7:$A$506&lt;&gt;A315))&gt;0,"Overlap",""))</f>
        <v/>
      </c>
      <c r="U315" s="22">
        <f>IF(COUNTA(A315:O315)=0,"",IF(A315="","Missing ID",IF(COUNTIF($A$7:$A$506,A315)&gt;1,"Duplicate ID",IF(G315="","Provider not found",IF(N315&lt;=M315,"End must be after start",IF(AND(J315="Available",L315&gt;Q315),"Booked exceeds capacity","OK"))))))</f>
        <v/>
      </c>
      <c r="V315" s="22">
        <f>IF(U315="","",IF(U315&lt;&gt;"OK",U315,IF(T315="Overlap","Overlap","OK")))</f>
        <v/>
      </c>
      <c r="W315" s="20" t="n"/>
      <c r="X315" s="22">
        <f>IF(OR(D315="",C315&lt;&gt;"Active"),0,IF(AND(D315&gt;=Dashboard!$A$5,D315&lt;=Dashboard!$C$5,OR(Dashboard!$E$5="All Clinics",H315=Dashboard!$E$5),OR(Dashboard!$G$5="All Providers",F315=Dashboard!$G$5),OR(Dashboard!$I$5="All Visit Modes",I315=Dashboard!$I$5)),1,0))</f>
        <v/>
      </c>
    </row>
    <row r="316">
      <c r="A316" s="20" t="n"/>
      <c r="B316" s="21" t="n"/>
      <c r="C316" s="20" t="n"/>
      <c r="D316" s="21" t="n"/>
      <c r="E316" s="22">
        <f>IF(D316="","",CHOOSE(WEEKDAY(D316,1),"Sunday","Monday","Tuesday","Wednesday","Thursday","Friday","Saturday"))</f>
        <v/>
      </c>
      <c r="F316" s="20" t="n"/>
      <c r="G316" s="22">
        <f>IFERROR(INDEX('Provider Directory'!$A$7:$A$106,MATCH(F316,'Provider Directory'!$C$7:$C$106,0)),"")</f>
        <v/>
      </c>
      <c r="H316" s="20" t="n"/>
      <c r="I316" s="20" t="n"/>
      <c r="J316" s="20" t="n"/>
      <c r="K316" s="20" t="n"/>
      <c r="L316" s="20" t="n"/>
      <c r="M316" s="23" t="n"/>
      <c r="N316" s="23" t="n"/>
      <c r="O316" s="20" t="n"/>
      <c r="P316" s="24">
        <f>IF(OR(C316&lt;&gt;"Active",J316&lt;&gt;"Available",N316&lt;=M316),0,MAX(0,((N316-M316)*1440-IF(O316="",0,O316))/60))</f>
        <v/>
      </c>
      <c r="Q316" s="22">
        <f>IF(OR(K316="",K316&lt;=0,P316&lt;=0),0,INT(P316*60/K316))</f>
        <v/>
      </c>
      <c r="R316" s="22">
        <f>IF(Q316="","",MAX(0,Q316-IF(L316="",0,L316)))</f>
        <v/>
      </c>
      <c r="S316" s="34">
        <f>IF(Q316=0,"",IF(L316="",0,L316/Q316))</f>
        <v/>
      </c>
      <c r="T316" s="22">
        <f>IF(OR(A316="",C316&lt;&gt;"Active"),"",IF(SUMPRODUCT(($C$7:$C$506="Active")*($D$7:$D$506=D316)*($F$7:$F$506=F316)*($M$7:$M$506&lt;N316)*($N$7:$N$506&gt;M316)*($A$7:$A$506&lt;&gt;A316))&gt;0,"Overlap",""))</f>
        <v/>
      </c>
      <c r="U316" s="22">
        <f>IF(COUNTA(A316:O316)=0,"",IF(A316="","Missing ID",IF(COUNTIF($A$7:$A$506,A316)&gt;1,"Duplicate ID",IF(G316="","Provider not found",IF(N316&lt;=M316,"End must be after start",IF(AND(J316="Available",L316&gt;Q316),"Booked exceeds capacity","OK"))))))</f>
        <v/>
      </c>
      <c r="V316" s="22">
        <f>IF(U316="","",IF(U316&lt;&gt;"OK",U316,IF(T316="Overlap","Overlap","OK")))</f>
        <v/>
      </c>
      <c r="W316" s="20" t="n"/>
      <c r="X316" s="22">
        <f>IF(OR(D316="",C316&lt;&gt;"Active"),0,IF(AND(D316&gt;=Dashboard!$A$5,D316&lt;=Dashboard!$C$5,OR(Dashboard!$E$5="All Clinics",H316=Dashboard!$E$5),OR(Dashboard!$G$5="All Providers",F316=Dashboard!$G$5),OR(Dashboard!$I$5="All Visit Modes",I316=Dashboard!$I$5)),1,0))</f>
        <v/>
      </c>
    </row>
    <row r="317">
      <c r="A317" s="20" t="n"/>
      <c r="B317" s="21" t="n"/>
      <c r="C317" s="20" t="n"/>
      <c r="D317" s="21" t="n"/>
      <c r="E317" s="22">
        <f>IF(D317="","",CHOOSE(WEEKDAY(D317,1),"Sunday","Monday","Tuesday","Wednesday","Thursday","Friday","Saturday"))</f>
        <v/>
      </c>
      <c r="F317" s="20" t="n"/>
      <c r="G317" s="22">
        <f>IFERROR(INDEX('Provider Directory'!$A$7:$A$106,MATCH(F317,'Provider Directory'!$C$7:$C$106,0)),"")</f>
        <v/>
      </c>
      <c r="H317" s="20" t="n"/>
      <c r="I317" s="20" t="n"/>
      <c r="J317" s="20" t="n"/>
      <c r="K317" s="20" t="n"/>
      <c r="L317" s="20" t="n"/>
      <c r="M317" s="23" t="n"/>
      <c r="N317" s="23" t="n"/>
      <c r="O317" s="20" t="n"/>
      <c r="P317" s="24">
        <f>IF(OR(C317&lt;&gt;"Active",J317&lt;&gt;"Available",N317&lt;=M317),0,MAX(0,((N317-M317)*1440-IF(O317="",0,O317))/60))</f>
        <v/>
      </c>
      <c r="Q317" s="22">
        <f>IF(OR(K317="",K317&lt;=0,P317&lt;=0),0,INT(P317*60/K317))</f>
        <v/>
      </c>
      <c r="R317" s="22">
        <f>IF(Q317="","",MAX(0,Q317-IF(L317="",0,L317)))</f>
        <v/>
      </c>
      <c r="S317" s="34">
        <f>IF(Q317=0,"",IF(L317="",0,L317/Q317))</f>
        <v/>
      </c>
      <c r="T317" s="22">
        <f>IF(OR(A317="",C317&lt;&gt;"Active"),"",IF(SUMPRODUCT(($C$7:$C$506="Active")*($D$7:$D$506=D317)*($F$7:$F$506=F317)*($M$7:$M$506&lt;N317)*($N$7:$N$506&gt;M317)*($A$7:$A$506&lt;&gt;A317))&gt;0,"Overlap",""))</f>
        <v/>
      </c>
      <c r="U317" s="22">
        <f>IF(COUNTA(A317:O317)=0,"",IF(A317="","Missing ID",IF(COUNTIF($A$7:$A$506,A317)&gt;1,"Duplicate ID",IF(G317="","Provider not found",IF(N317&lt;=M317,"End must be after start",IF(AND(J317="Available",L317&gt;Q317),"Booked exceeds capacity","OK"))))))</f>
        <v/>
      </c>
      <c r="V317" s="22">
        <f>IF(U317="","",IF(U317&lt;&gt;"OK",U317,IF(T317="Overlap","Overlap","OK")))</f>
        <v/>
      </c>
      <c r="W317" s="20" t="n"/>
      <c r="X317" s="22">
        <f>IF(OR(D317="",C317&lt;&gt;"Active"),0,IF(AND(D317&gt;=Dashboard!$A$5,D317&lt;=Dashboard!$C$5,OR(Dashboard!$E$5="All Clinics",H317=Dashboard!$E$5),OR(Dashboard!$G$5="All Providers",F317=Dashboard!$G$5),OR(Dashboard!$I$5="All Visit Modes",I317=Dashboard!$I$5)),1,0))</f>
        <v/>
      </c>
    </row>
    <row r="318">
      <c r="A318" s="20" t="n"/>
      <c r="B318" s="21" t="n"/>
      <c r="C318" s="20" t="n"/>
      <c r="D318" s="21" t="n"/>
      <c r="E318" s="22">
        <f>IF(D318="","",CHOOSE(WEEKDAY(D318,1),"Sunday","Monday","Tuesday","Wednesday","Thursday","Friday","Saturday"))</f>
        <v/>
      </c>
      <c r="F318" s="20" t="n"/>
      <c r="G318" s="22">
        <f>IFERROR(INDEX('Provider Directory'!$A$7:$A$106,MATCH(F318,'Provider Directory'!$C$7:$C$106,0)),"")</f>
        <v/>
      </c>
      <c r="H318" s="20" t="n"/>
      <c r="I318" s="20" t="n"/>
      <c r="J318" s="20" t="n"/>
      <c r="K318" s="20" t="n"/>
      <c r="L318" s="20" t="n"/>
      <c r="M318" s="23" t="n"/>
      <c r="N318" s="23" t="n"/>
      <c r="O318" s="20" t="n"/>
      <c r="P318" s="24">
        <f>IF(OR(C318&lt;&gt;"Active",J318&lt;&gt;"Available",N318&lt;=M318),0,MAX(0,((N318-M318)*1440-IF(O318="",0,O318))/60))</f>
        <v/>
      </c>
      <c r="Q318" s="22">
        <f>IF(OR(K318="",K318&lt;=0,P318&lt;=0),0,INT(P318*60/K318))</f>
        <v/>
      </c>
      <c r="R318" s="22">
        <f>IF(Q318="","",MAX(0,Q318-IF(L318="",0,L318)))</f>
        <v/>
      </c>
      <c r="S318" s="34">
        <f>IF(Q318=0,"",IF(L318="",0,L318/Q318))</f>
        <v/>
      </c>
      <c r="T318" s="22">
        <f>IF(OR(A318="",C318&lt;&gt;"Active"),"",IF(SUMPRODUCT(($C$7:$C$506="Active")*($D$7:$D$506=D318)*($F$7:$F$506=F318)*($M$7:$M$506&lt;N318)*($N$7:$N$506&gt;M318)*($A$7:$A$506&lt;&gt;A318))&gt;0,"Overlap",""))</f>
        <v/>
      </c>
      <c r="U318" s="22">
        <f>IF(COUNTA(A318:O318)=0,"",IF(A318="","Missing ID",IF(COUNTIF($A$7:$A$506,A318)&gt;1,"Duplicate ID",IF(G318="","Provider not found",IF(N318&lt;=M318,"End must be after start",IF(AND(J318="Available",L318&gt;Q318),"Booked exceeds capacity","OK"))))))</f>
        <v/>
      </c>
      <c r="V318" s="22">
        <f>IF(U318="","",IF(U318&lt;&gt;"OK",U318,IF(T318="Overlap","Overlap","OK")))</f>
        <v/>
      </c>
      <c r="W318" s="20" t="n"/>
      <c r="X318" s="22">
        <f>IF(OR(D318="",C318&lt;&gt;"Active"),0,IF(AND(D318&gt;=Dashboard!$A$5,D318&lt;=Dashboard!$C$5,OR(Dashboard!$E$5="All Clinics",H318=Dashboard!$E$5),OR(Dashboard!$G$5="All Providers",F318=Dashboard!$G$5),OR(Dashboard!$I$5="All Visit Modes",I318=Dashboard!$I$5)),1,0))</f>
        <v/>
      </c>
    </row>
    <row r="319">
      <c r="A319" s="20" t="n"/>
      <c r="B319" s="21" t="n"/>
      <c r="C319" s="20" t="n"/>
      <c r="D319" s="21" t="n"/>
      <c r="E319" s="22">
        <f>IF(D319="","",CHOOSE(WEEKDAY(D319,1),"Sunday","Monday","Tuesday","Wednesday","Thursday","Friday","Saturday"))</f>
        <v/>
      </c>
      <c r="F319" s="20" t="n"/>
      <c r="G319" s="22">
        <f>IFERROR(INDEX('Provider Directory'!$A$7:$A$106,MATCH(F319,'Provider Directory'!$C$7:$C$106,0)),"")</f>
        <v/>
      </c>
      <c r="H319" s="20" t="n"/>
      <c r="I319" s="20" t="n"/>
      <c r="J319" s="20" t="n"/>
      <c r="K319" s="20" t="n"/>
      <c r="L319" s="20" t="n"/>
      <c r="M319" s="23" t="n"/>
      <c r="N319" s="23" t="n"/>
      <c r="O319" s="20" t="n"/>
      <c r="P319" s="24">
        <f>IF(OR(C319&lt;&gt;"Active",J319&lt;&gt;"Available",N319&lt;=M319),0,MAX(0,((N319-M319)*1440-IF(O319="",0,O319))/60))</f>
        <v/>
      </c>
      <c r="Q319" s="22">
        <f>IF(OR(K319="",K319&lt;=0,P319&lt;=0),0,INT(P319*60/K319))</f>
        <v/>
      </c>
      <c r="R319" s="22">
        <f>IF(Q319="","",MAX(0,Q319-IF(L319="",0,L319)))</f>
        <v/>
      </c>
      <c r="S319" s="34">
        <f>IF(Q319=0,"",IF(L319="",0,L319/Q319))</f>
        <v/>
      </c>
      <c r="T319" s="22">
        <f>IF(OR(A319="",C319&lt;&gt;"Active"),"",IF(SUMPRODUCT(($C$7:$C$506="Active")*($D$7:$D$506=D319)*($F$7:$F$506=F319)*($M$7:$M$506&lt;N319)*($N$7:$N$506&gt;M319)*($A$7:$A$506&lt;&gt;A319))&gt;0,"Overlap",""))</f>
        <v/>
      </c>
      <c r="U319" s="22">
        <f>IF(COUNTA(A319:O319)=0,"",IF(A319="","Missing ID",IF(COUNTIF($A$7:$A$506,A319)&gt;1,"Duplicate ID",IF(G319="","Provider not found",IF(N319&lt;=M319,"End must be after start",IF(AND(J319="Available",L319&gt;Q319),"Booked exceeds capacity","OK"))))))</f>
        <v/>
      </c>
      <c r="V319" s="22">
        <f>IF(U319="","",IF(U319&lt;&gt;"OK",U319,IF(T319="Overlap","Overlap","OK")))</f>
        <v/>
      </c>
      <c r="W319" s="20" t="n"/>
      <c r="X319" s="22">
        <f>IF(OR(D319="",C319&lt;&gt;"Active"),0,IF(AND(D319&gt;=Dashboard!$A$5,D319&lt;=Dashboard!$C$5,OR(Dashboard!$E$5="All Clinics",H319=Dashboard!$E$5),OR(Dashboard!$G$5="All Providers",F319=Dashboard!$G$5),OR(Dashboard!$I$5="All Visit Modes",I319=Dashboard!$I$5)),1,0))</f>
        <v/>
      </c>
    </row>
    <row r="320">
      <c r="A320" s="20" t="n"/>
      <c r="B320" s="21" t="n"/>
      <c r="C320" s="20" t="n"/>
      <c r="D320" s="21" t="n"/>
      <c r="E320" s="22">
        <f>IF(D320="","",CHOOSE(WEEKDAY(D320,1),"Sunday","Monday","Tuesday","Wednesday","Thursday","Friday","Saturday"))</f>
        <v/>
      </c>
      <c r="F320" s="20" t="n"/>
      <c r="G320" s="22">
        <f>IFERROR(INDEX('Provider Directory'!$A$7:$A$106,MATCH(F320,'Provider Directory'!$C$7:$C$106,0)),"")</f>
        <v/>
      </c>
      <c r="H320" s="20" t="n"/>
      <c r="I320" s="20" t="n"/>
      <c r="J320" s="20" t="n"/>
      <c r="K320" s="20" t="n"/>
      <c r="L320" s="20" t="n"/>
      <c r="M320" s="23" t="n"/>
      <c r="N320" s="23" t="n"/>
      <c r="O320" s="20" t="n"/>
      <c r="P320" s="24">
        <f>IF(OR(C320&lt;&gt;"Active",J320&lt;&gt;"Available",N320&lt;=M320),0,MAX(0,((N320-M320)*1440-IF(O320="",0,O320))/60))</f>
        <v/>
      </c>
      <c r="Q320" s="22">
        <f>IF(OR(K320="",K320&lt;=0,P320&lt;=0),0,INT(P320*60/K320))</f>
        <v/>
      </c>
      <c r="R320" s="22">
        <f>IF(Q320="","",MAX(0,Q320-IF(L320="",0,L320)))</f>
        <v/>
      </c>
      <c r="S320" s="34">
        <f>IF(Q320=0,"",IF(L320="",0,L320/Q320))</f>
        <v/>
      </c>
      <c r="T320" s="22">
        <f>IF(OR(A320="",C320&lt;&gt;"Active"),"",IF(SUMPRODUCT(($C$7:$C$506="Active")*($D$7:$D$506=D320)*($F$7:$F$506=F320)*($M$7:$M$506&lt;N320)*($N$7:$N$506&gt;M320)*($A$7:$A$506&lt;&gt;A320))&gt;0,"Overlap",""))</f>
        <v/>
      </c>
      <c r="U320" s="22">
        <f>IF(COUNTA(A320:O320)=0,"",IF(A320="","Missing ID",IF(COUNTIF($A$7:$A$506,A320)&gt;1,"Duplicate ID",IF(G320="","Provider not found",IF(N320&lt;=M320,"End must be after start",IF(AND(J320="Available",L320&gt;Q320),"Booked exceeds capacity","OK"))))))</f>
        <v/>
      </c>
      <c r="V320" s="22">
        <f>IF(U320="","",IF(U320&lt;&gt;"OK",U320,IF(T320="Overlap","Overlap","OK")))</f>
        <v/>
      </c>
      <c r="W320" s="20" t="n"/>
      <c r="X320" s="22">
        <f>IF(OR(D320="",C320&lt;&gt;"Active"),0,IF(AND(D320&gt;=Dashboard!$A$5,D320&lt;=Dashboard!$C$5,OR(Dashboard!$E$5="All Clinics",H320=Dashboard!$E$5),OR(Dashboard!$G$5="All Providers",F320=Dashboard!$G$5),OR(Dashboard!$I$5="All Visit Modes",I320=Dashboard!$I$5)),1,0))</f>
        <v/>
      </c>
    </row>
    <row r="321">
      <c r="A321" s="20" t="n"/>
      <c r="B321" s="21" t="n"/>
      <c r="C321" s="20" t="n"/>
      <c r="D321" s="21" t="n"/>
      <c r="E321" s="22">
        <f>IF(D321="","",CHOOSE(WEEKDAY(D321,1),"Sunday","Monday","Tuesday","Wednesday","Thursday","Friday","Saturday"))</f>
        <v/>
      </c>
      <c r="F321" s="20" t="n"/>
      <c r="G321" s="22">
        <f>IFERROR(INDEX('Provider Directory'!$A$7:$A$106,MATCH(F321,'Provider Directory'!$C$7:$C$106,0)),"")</f>
        <v/>
      </c>
      <c r="H321" s="20" t="n"/>
      <c r="I321" s="20" t="n"/>
      <c r="J321" s="20" t="n"/>
      <c r="K321" s="20" t="n"/>
      <c r="L321" s="20" t="n"/>
      <c r="M321" s="23" t="n"/>
      <c r="N321" s="23" t="n"/>
      <c r="O321" s="20" t="n"/>
      <c r="P321" s="24">
        <f>IF(OR(C321&lt;&gt;"Active",J321&lt;&gt;"Available",N321&lt;=M321),0,MAX(0,((N321-M321)*1440-IF(O321="",0,O321))/60))</f>
        <v/>
      </c>
      <c r="Q321" s="22">
        <f>IF(OR(K321="",K321&lt;=0,P321&lt;=0),0,INT(P321*60/K321))</f>
        <v/>
      </c>
      <c r="R321" s="22">
        <f>IF(Q321="","",MAX(0,Q321-IF(L321="",0,L321)))</f>
        <v/>
      </c>
      <c r="S321" s="34">
        <f>IF(Q321=0,"",IF(L321="",0,L321/Q321))</f>
        <v/>
      </c>
      <c r="T321" s="22">
        <f>IF(OR(A321="",C321&lt;&gt;"Active"),"",IF(SUMPRODUCT(($C$7:$C$506="Active")*($D$7:$D$506=D321)*($F$7:$F$506=F321)*($M$7:$M$506&lt;N321)*($N$7:$N$506&gt;M321)*($A$7:$A$506&lt;&gt;A321))&gt;0,"Overlap",""))</f>
        <v/>
      </c>
      <c r="U321" s="22">
        <f>IF(COUNTA(A321:O321)=0,"",IF(A321="","Missing ID",IF(COUNTIF($A$7:$A$506,A321)&gt;1,"Duplicate ID",IF(G321="","Provider not found",IF(N321&lt;=M321,"End must be after start",IF(AND(J321="Available",L321&gt;Q321),"Booked exceeds capacity","OK"))))))</f>
        <v/>
      </c>
      <c r="V321" s="22">
        <f>IF(U321="","",IF(U321&lt;&gt;"OK",U321,IF(T321="Overlap","Overlap","OK")))</f>
        <v/>
      </c>
      <c r="W321" s="20" t="n"/>
      <c r="X321" s="22">
        <f>IF(OR(D321="",C321&lt;&gt;"Active"),0,IF(AND(D321&gt;=Dashboard!$A$5,D321&lt;=Dashboard!$C$5,OR(Dashboard!$E$5="All Clinics",H321=Dashboard!$E$5),OR(Dashboard!$G$5="All Providers",F321=Dashboard!$G$5),OR(Dashboard!$I$5="All Visit Modes",I321=Dashboard!$I$5)),1,0))</f>
        <v/>
      </c>
    </row>
    <row r="322">
      <c r="A322" s="20" t="n"/>
      <c r="B322" s="21" t="n"/>
      <c r="C322" s="20" t="n"/>
      <c r="D322" s="21" t="n"/>
      <c r="E322" s="22">
        <f>IF(D322="","",CHOOSE(WEEKDAY(D322,1),"Sunday","Monday","Tuesday","Wednesday","Thursday","Friday","Saturday"))</f>
        <v/>
      </c>
      <c r="F322" s="20" t="n"/>
      <c r="G322" s="22">
        <f>IFERROR(INDEX('Provider Directory'!$A$7:$A$106,MATCH(F322,'Provider Directory'!$C$7:$C$106,0)),"")</f>
        <v/>
      </c>
      <c r="H322" s="20" t="n"/>
      <c r="I322" s="20" t="n"/>
      <c r="J322" s="20" t="n"/>
      <c r="K322" s="20" t="n"/>
      <c r="L322" s="20" t="n"/>
      <c r="M322" s="23" t="n"/>
      <c r="N322" s="23" t="n"/>
      <c r="O322" s="20" t="n"/>
      <c r="P322" s="24">
        <f>IF(OR(C322&lt;&gt;"Active",J322&lt;&gt;"Available",N322&lt;=M322),0,MAX(0,((N322-M322)*1440-IF(O322="",0,O322))/60))</f>
        <v/>
      </c>
      <c r="Q322" s="22">
        <f>IF(OR(K322="",K322&lt;=0,P322&lt;=0),0,INT(P322*60/K322))</f>
        <v/>
      </c>
      <c r="R322" s="22">
        <f>IF(Q322="","",MAX(0,Q322-IF(L322="",0,L322)))</f>
        <v/>
      </c>
      <c r="S322" s="34">
        <f>IF(Q322=0,"",IF(L322="",0,L322/Q322))</f>
        <v/>
      </c>
      <c r="T322" s="22">
        <f>IF(OR(A322="",C322&lt;&gt;"Active"),"",IF(SUMPRODUCT(($C$7:$C$506="Active")*($D$7:$D$506=D322)*($F$7:$F$506=F322)*($M$7:$M$506&lt;N322)*($N$7:$N$506&gt;M322)*($A$7:$A$506&lt;&gt;A322))&gt;0,"Overlap",""))</f>
        <v/>
      </c>
      <c r="U322" s="22">
        <f>IF(COUNTA(A322:O322)=0,"",IF(A322="","Missing ID",IF(COUNTIF($A$7:$A$506,A322)&gt;1,"Duplicate ID",IF(G322="","Provider not found",IF(N322&lt;=M322,"End must be after start",IF(AND(J322="Available",L322&gt;Q322),"Booked exceeds capacity","OK"))))))</f>
        <v/>
      </c>
      <c r="V322" s="22">
        <f>IF(U322="","",IF(U322&lt;&gt;"OK",U322,IF(T322="Overlap","Overlap","OK")))</f>
        <v/>
      </c>
      <c r="W322" s="20" t="n"/>
      <c r="X322" s="22">
        <f>IF(OR(D322="",C322&lt;&gt;"Active"),0,IF(AND(D322&gt;=Dashboard!$A$5,D322&lt;=Dashboard!$C$5,OR(Dashboard!$E$5="All Clinics",H322=Dashboard!$E$5),OR(Dashboard!$G$5="All Providers",F322=Dashboard!$G$5),OR(Dashboard!$I$5="All Visit Modes",I322=Dashboard!$I$5)),1,0))</f>
        <v/>
      </c>
    </row>
    <row r="323">
      <c r="A323" s="20" t="n"/>
      <c r="B323" s="21" t="n"/>
      <c r="C323" s="20" t="n"/>
      <c r="D323" s="21" t="n"/>
      <c r="E323" s="22">
        <f>IF(D323="","",CHOOSE(WEEKDAY(D323,1),"Sunday","Monday","Tuesday","Wednesday","Thursday","Friday","Saturday"))</f>
        <v/>
      </c>
      <c r="F323" s="20" t="n"/>
      <c r="G323" s="22">
        <f>IFERROR(INDEX('Provider Directory'!$A$7:$A$106,MATCH(F323,'Provider Directory'!$C$7:$C$106,0)),"")</f>
        <v/>
      </c>
      <c r="H323" s="20" t="n"/>
      <c r="I323" s="20" t="n"/>
      <c r="J323" s="20" t="n"/>
      <c r="K323" s="20" t="n"/>
      <c r="L323" s="20" t="n"/>
      <c r="M323" s="23" t="n"/>
      <c r="N323" s="23" t="n"/>
      <c r="O323" s="20" t="n"/>
      <c r="P323" s="24">
        <f>IF(OR(C323&lt;&gt;"Active",J323&lt;&gt;"Available",N323&lt;=M323),0,MAX(0,((N323-M323)*1440-IF(O323="",0,O323))/60))</f>
        <v/>
      </c>
      <c r="Q323" s="22">
        <f>IF(OR(K323="",K323&lt;=0,P323&lt;=0),0,INT(P323*60/K323))</f>
        <v/>
      </c>
      <c r="R323" s="22">
        <f>IF(Q323="","",MAX(0,Q323-IF(L323="",0,L323)))</f>
        <v/>
      </c>
      <c r="S323" s="34">
        <f>IF(Q323=0,"",IF(L323="",0,L323/Q323))</f>
        <v/>
      </c>
      <c r="T323" s="22">
        <f>IF(OR(A323="",C323&lt;&gt;"Active"),"",IF(SUMPRODUCT(($C$7:$C$506="Active")*($D$7:$D$506=D323)*($F$7:$F$506=F323)*($M$7:$M$506&lt;N323)*($N$7:$N$506&gt;M323)*($A$7:$A$506&lt;&gt;A323))&gt;0,"Overlap",""))</f>
        <v/>
      </c>
      <c r="U323" s="22">
        <f>IF(COUNTA(A323:O323)=0,"",IF(A323="","Missing ID",IF(COUNTIF($A$7:$A$506,A323)&gt;1,"Duplicate ID",IF(G323="","Provider not found",IF(N323&lt;=M323,"End must be after start",IF(AND(J323="Available",L323&gt;Q323),"Booked exceeds capacity","OK"))))))</f>
        <v/>
      </c>
      <c r="V323" s="22">
        <f>IF(U323="","",IF(U323&lt;&gt;"OK",U323,IF(T323="Overlap","Overlap","OK")))</f>
        <v/>
      </c>
      <c r="W323" s="20" t="n"/>
      <c r="X323" s="22">
        <f>IF(OR(D323="",C323&lt;&gt;"Active"),0,IF(AND(D323&gt;=Dashboard!$A$5,D323&lt;=Dashboard!$C$5,OR(Dashboard!$E$5="All Clinics",H323=Dashboard!$E$5),OR(Dashboard!$G$5="All Providers",F323=Dashboard!$G$5),OR(Dashboard!$I$5="All Visit Modes",I323=Dashboard!$I$5)),1,0))</f>
        <v/>
      </c>
    </row>
    <row r="324">
      <c r="A324" s="20" t="n"/>
      <c r="B324" s="21" t="n"/>
      <c r="C324" s="20" t="n"/>
      <c r="D324" s="21" t="n"/>
      <c r="E324" s="22">
        <f>IF(D324="","",CHOOSE(WEEKDAY(D324,1),"Sunday","Monday","Tuesday","Wednesday","Thursday","Friday","Saturday"))</f>
        <v/>
      </c>
      <c r="F324" s="20" t="n"/>
      <c r="G324" s="22">
        <f>IFERROR(INDEX('Provider Directory'!$A$7:$A$106,MATCH(F324,'Provider Directory'!$C$7:$C$106,0)),"")</f>
        <v/>
      </c>
      <c r="H324" s="20" t="n"/>
      <c r="I324" s="20" t="n"/>
      <c r="J324" s="20" t="n"/>
      <c r="K324" s="20" t="n"/>
      <c r="L324" s="20" t="n"/>
      <c r="M324" s="23" t="n"/>
      <c r="N324" s="23" t="n"/>
      <c r="O324" s="20" t="n"/>
      <c r="P324" s="24">
        <f>IF(OR(C324&lt;&gt;"Active",J324&lt;&gt;"Available",N324&lt;=M324),0,MAX(0,((N324-M324)*1440-IF(O324="",0,O324))/60))</f>
        <v/>
      </c>
      <c r="Q324" s="22">
        <f>IF(OR(K324="",K324&lt;=0,P324&lt;=0),0,INT(P324*60/K324))</f>
        <v/>
      </c>
      <c r="R324" s="22">
        <f>IF(Q324="","",MAX(0,Q324-IF(L324="",0,L324)))</f>
        <v/>
      </c>
      <c r="S324" s="34">
        <f>IF(Q324=0,"",IF(L324="",0,L324/Q324))</f>
        <v/>
      </c>
      <c r="T324" s="22">
        <f>IF(OR(A324="",C324&lt;&gt;"Active"),"",IF(SUMPRODUCT(($C$7:$C$506="Active")*($D$7:$D$506=D324)*($F$7:$F$506=F324)*($M$7:$M$506&lt;N324)*($N$7:$N$506&gt;M324)*($A$7:$A$506&lt;&gt;A324))&gt;0,"Overlap",""))</f>
        <v/>
      </c>
      <c r="U324" s="22">
        <f>IF(COUNTA(A324:O324)=0,"",IF(A324="","Missing ID",IF(COUNTIF($A$7:$A$506,A324)&gt;1,"Duplicate ID",IF(G324="","Provider not found",IF(N324&lt;=M324,"End must be after start",IF(AND(J324="Available",L324&gt;Q324),"Booked exceeds capacity","OK"))))))</f>
        <v/>
      </c>
      <c r="V324" s="22">
        <f>IF(U324="","",IF(U324&lt;&gt;"OK",U324,IF(T324="Overlap","Overlap","OK")))</f>
        <v/>
      </c>
      <c r="W324" s="20" t="n"/>
      <c r="X324" s="22">
        <f>IF(OR(D324="",C324&lt;&gt;"Active"),0,IF(AND(D324&gt;=Dashboard!$A$5,D324&lt;=Dashboard!$C$5,OR(Dashboard!$E$5="All Clinics",H324=Dashboard!$E$5),OR(Dashboard!$G$5="All Providers",F324=Dashboard!$G$5),OR(Dashboard!$I$5="All Visit Modes",I324=Dashboard!$I$5)),1,0))</f>
        <v/>
      </c>
    </row>
    <row r="325">
      <c r="A325" s="20" t="n"/>
      <c r="B325" s="21" t="n"/>
      <c r="C325" s="20" t="n"/>
      <c r="D325" s="21" t="n"/>
      <c r="E325" s="22">
        <f>IF(D325="","",CHOOSE(WEEKDAY(D325,1),"Sunday","Monday","Tuesday","Wednesday","Thursday","Friday","Saturday"))</f>
        <v/>
      </c>
      <c r="F325" s="20" t="n"/>
      <c r="G325" s="22">
        <f>IFERROR(INDEX('Provider Directory'!$A$7:$A$106,MATCH(F325,'Provider Directory'!$C$7:$C$106,0)),"")</f>
        <v/>
      </c>
      <c r="H325" s="20" t="n"/>
      <c r="I325" s="20" t="n"/>
      <c r="J325" s="20" t="n"/>
      <c r="K325" s="20" t="n"/>
      <c r="L325" s="20" t="n"/>
      <c r="M325" s="23" t="n"/>
      <c r="N325" s="23" t="n"/>
      <c r="O325" s="20" t="n"/>
      <c r="P325" s="24">
        <f>IF(OR(C325&lt;&gt;"Active",J325&lt;&gt;"Available",N325&lt;=M325),0,MAX(0,((N325-M325)*1440-IF(O325="",0,O325))/60))</f>
        <v/>
      </c>
      <c r="Q325" s="22">
        <f>IF(OR(K325="",K325&lt;=0,P325&lt;=0),0,INT(P325*60/K325))</f>
        <v/>
      </c>
      <c r="R325" s="22">
        <f>IF(Q325="","",MAX(0,Q325-IF(L325="",0,L325)))</f>
        <v/>
      </c>
      <c r="S325" s="34">
        <f>IF(Q325=0,"",IF(L325="",0,L325/Q325))</f>
        <v/>
      </c>
      <c r="T325" s="22">
        <f>IF(OR(A325="",C325&lt;&gt;"Active"),"",IF(SUMPRODUCT(($C$7:$C$506="Active")*($D$7:$D$506=D325)*($F$7:$F$506=F325)*($M$7:$M$506&lt;N325)*($N$7:$N$506&gt;M325)*($A$7:$A$506&lt;&gt;A325))&gt;0,"Overlap",""))</f>
        <v/>
      </c>
      <c r="U325" s="22">
        <f>IF(COUNTA(A325:O325)=0,"",IF(A325="","Missing ID",IF(COUNTIF($A$7:$A$506,A325)&gt;1,"Duplicate ID",IF(G325="","Provider not found",IF(N325&lt;=M325,"End must be after start",IF(AND(J325="Available",L325&gt;Q325),"Booked exceeds capacity","OK"))))))</f>
        <v/>
      </c>
      <c r="V325" s="22">
        <f>IF(U325="","",IF(U325&lt;&gt;"OK",U325,IF(T325="Overlap","Overlap","OK")))</f>
        <v/>
      </c>
      <c r="W325" s="20" t="n"/>
      <c r="X325" s="22">
        <f>IF(OR(D325="",C325&lt;&gt;"Active"),0,IF(AND(D325&gt;=Dashboard!$A$5,D325&lt;=Dashboard!$C$5,OR(Dashboard!$E$5="All Clinics",H325=Dashboard!$E$5),OR(Dashboard!$G$5="All Providers",F325=Dashboard!$G$5),OR(Dashboard!$I$5="All Visit Modes",I325=Dashboard!$I$5)),1,0))</f>
        <v/>
      </c>
    </row>
    <row r="326">
      <c r="A326" s="20" t="n"/>
      <c r="B326" s="21" t="n"/>
      <c r="C326" s="20" t="n"/>
      <c r="D326" s="21" t="n"/>
      <c r="E326" s="22">
        <f>IF(D326="","",CHOOSE(WEEKDAY(D326,1),"Sunday","Monday","Tuesday","Wednesday","Thursday","Friday","Saturday"))</f>
        <v/>
      </c>
      <c r="F326" s="20" t="n"/>
      <c r="G326" s="22">
        <f>IFERROR(INDEX('Provider Directory'!$A$7:$A$106,MATCH(F326,'Provider Directory'!$C$7:$C$106,0)),"")</f>
        <v/>
      </c>
      <c r="H326" s="20" t="n"/>
      <c r="I326" s="20" t="n"/>
      <c r="J326" s="20" t="n"/>
      <c r="K326" s="20" t="n"/>
      <c r="L326" s="20" t="n"/>
      <c r="M326" s="23" t="n"/>
      <c r="N326" s="23" t="n"/>
      <c r="O326" s="20" t="n"/>
      <c r="P326" s="24">
        <f>IF(OR(C326&lt;&gt;"Active",J326&lt;&gt;"Available",N326&lt;=M326),0,MAX(0,((N326-M326)*1440-IF(O326="",0,O326))/60))</f>
        <v/>
      </c>
      <c r="Q326" s="22">
        <f>IF(OR(K326="",K326&lt;=0,P326&lt;=0),0,INT(P326*60/K326))</f>
        <v/>
      </c>
      <c r="R326" s="22">
        <f>IF(Q326="","",MAX(0,Q326-IF(L326="",0,L326)))</f>
        <v/>
      </c>
      <c r="S326" s="34">
        <f>IF(Q326=0,"",IF(L326="",0,L326/Q326))</f>
        <v/>
      </c>
      <c r="T326" s="22">
        <f>IF(OR(A326="",C326&lt;&gt;"Active"),"",IF(SUMPRODUCT(($C$7:$C$506="Active")*($D$7:$D$506=D326)*($F$7:$F$506=F326)*($M$7:$M$506&lt;N326)*($N$7:$N$506&gt;M326)*($A$7:$A$506&lt;&gt;A326))&gt;0,"Overlap",""))</f>
        <v/>
      </c>
      <c r="U326" s="22">
        <f>IF(COUNTA(A326:O326)=0,"",IF(A326="","Missing ID",IF(COUNTIF($A$7:$A$506,A326)&gt;1,"Duplicate ID",IF(G326="","Provider not found",IF(N326&lt;=M326,"End must be after start",IF(AND(J326="Available",L326&gt;Q326),"Booked exceeds capacity","OK"))))))</f>
        <v/>
      </c>
      <c r="V326" s="22">
        <f>IF(U326="","",IF(U326&lt;&gt;"OK",U326,IF(T326="Overlap","Overlap","OK")))</f>
        <v/>
      </c>
      <c r="W326" s="20" t="n"/>
      <c r="X326" s="22">
        <f>IF(OR(D326="",C326&lt;&gt;"Active"),0,IF(AND(D326&gt;=Dashboard!$A$5,D326&lt;=Dashboard!$C$5,OR(Dashboard!$E$5="All Clinics",H326=Dashboard!$E$5),OR(Dashboard!$G$5="All Providers",F326=Dashboard!$G$5),OR(Dashboard!$I$5="All Visit Modes",I326=Dashboard!$I$5)),1,0))</f>
        <v/>
      </c>
    </row>
    <row r="327">
      <c r="A327" s="20" t="n"/>
      <c r="B327" s="21" t="n"/>
      <c r="C327" s="20" t="n"/>
      <c r="D327" s="21" t="n"/>
      <c r="E327" s="22">
        <f>IF(D327="","",CHOOSE(WEEKDAY(D327,1),"Sunday","Monday","Tuesday","Wednesday","Thursday","Friday","Saturday"))</f>
        <v/>
      </c>
      <c r="F327" s="20" t="n"/>
      <c r="G327" s="22">
        <f>IFERROR(INDEX('Provider Directory'!$A$7:$A$106,MATCH(F327,'Provider Directory'!$C$7:$C$106,0)),"")</f>
        <v/>
      </c>
      <c r="H327" s="20" t="n"/>
      <c r="I327" s="20" t="n"/>
      <c r="J327" s="20" t="n"/>
      <c r="K327" s="20" t="n"/>
      <c r="L327" s="20" t="n"/>
      <c r="M327" s="23" t="n"/>
      <c r="N327" s="23" t="n"/>
      <c r="O327" s="20" t="n"/>
      <c r="P327" s="24">
        <f>IF(OR(C327&lt;&gt;"Active",J327&lt;&gt;"Available",N327&lt;=M327),0,MAX(0,((N327-M327)*1440-IF(O327="",0,O327))/60))</f>
        <v/>
      </c>
      <c r="Q327" s="22">
        <f>IF(OR(K327="",K327&lt;=0,P327&lt;=0),0,INT(P327*60/K327))</f>
        <v/>
      </c>
      <c r="R327" s="22">
        <f>IF(Q327="","",MAX(0,Q327-IF(L327="",0,L327)))</f>
        <v/>
      </c>
      <c r="S327" s="34">
        <f>IF(Q327=0,"",IF(L327="",0,L327/Q327))</f>
        <v/>
      </c>
      <c r="T327" s="22">
        <f>IF(OR(A327="",C327&lt;&gt;"Active"),"",IF(SUMPRODUCT(($C$7:$C$506="Active")*($D$7:$D$506=D327)*($F$7:$F$506=F327)*($M$7:$M$506&lt;N327)*($N$7:$N$506&gt;M327)*($A$7:$A$506&lt;&gt;A327))&gt;0,"Overlap",""))</f>
        <v/>
      </c>
      <c r="U327" s="22">
        <f>IF(COUNTA(A327:O327)=0,"",IF(A327="","Missing ID",IF(COUNTIF($A$7:$A$506,A327)&gt;1,"Duplicate ID",IF(G327="","Provider not found",IF(N327&lt;=M327,"End must be after start",IF(AND(J327="Available",L327&gt;Q327),"Booked exceeds capacity","OK"))))))</f>
        <v/>
      </c>
      <c r="V327" s="22">
        <f>IF(U327="","",IF(U327&lt;&gt;"OK",U327,IF(T327="Overlap","Overlap","OK")))</f>
        <v/>
      </c>
      <c r="W327" s="20" t="n"/>
      <c r="X327" s="22">
        <f>IF(OR(D327="",C327&lt;&gt;"Active"),0,IF(AND(D327&gt;=Dashboard!$A$5,D327&lt;=Dashboard!$C$5,OR(Dashboard!$E$5="All Clinics",H327=Dashboard!$E$5),OR(Dashboard!$G$5="All Providers",F327=Dashboard!$G$5),OR(Dashboard!$I$5="All Visit Modes",I327=Dashboard!$I$5)),1,0))</f>
        <v/>
      </c>
    </row>
    <row r="328">
      <c r="A328" s="20" t="n"/>
      <c r="B328" s="21" t="n"/>
      <c r="C328" s="20" t="n"/>
      <c r="D328" s="21" t="n"/>
      <c r="E328" s="22">
        <f>IF(D328="","",CHOOSE(WEEKDAY(D328,1),"Sunday","Monday","Tuesday","Wednesday","Thursday","Friday","Saturday"))</f>
        <v/>
      </c>
      <c r="F328" s="20" t="n"/>
      <c r="G328" s="22">
        <f>IFERROR(INDEX('Provider Directory'!$A$7:$A$106,MATCH(F328,'Provider Directory'!$C$7:$C$106,0)),"")</f>
        <v/>
      </c>
      <c r="H328" s="20" t="n"/>
      <c r="I328" s="20" t="n"/>
      <c r="J328" s="20" t="n"/>
      <c r="K328" s="20" t="n"/>
      <c r="L328" s="20" t="n"/>
      <c r="M328" s="23" t="n"/>
      <c r="N328" s="23" t="n"/>
      <c r="O328" s="20" t="n"/>
      <c r="P328" s="24">
        <f>IF(OR(C328&lt;&gt;"Active",J328&lt;&gt;"Available",N328&lt;=M328),0,MAX(0,((N328-M328)*1440-IF(O328="",0,O328))/60))</f>
        <v/>
      </c>
      <c r="Q328" s="22">
        <f>IF(OR(K328="",K328&lt;=0,P328&lt;=0),0,INT(P328*60/K328))</f>
        <v/>
      </c>
      <c r="R328" s="22">
        <f>IF(Q328="","",MAX(0,Q328-IF(L328="",0,L328)))</f>
        <v/>
      </c>
      <c r="S328" s="34">
        <f>IF(Q328=0,"",IF(L328="",0,L328/Q328))</f>
        <v/>
      </c>
      <c r="T328" s="22">
        <f>IF(OR(A328="",C328&lt;&gt;"Active"),"",IF(SUMPRODUCT(($C$7:$C$506="Active")*($D$7:$D$506=D328)*($F$7:$F$506=F328)*($M$7:$M$506&lt;N328)*($N$7:$N$506&gt;M328)*($A$7:$A$506&lt;&gt;A328))&gt;0,"Overlap",""))</f>
        <v/>
      </c>
      <c r="U328" s="22">
        <f>IF(COUNTA(A328:O328)=0,"",IF(A328="","Missing ID",IF(COUNTIF($A$7:$A$506,A328)&gt;1,"Duplicate ID",IF(G328="","Provider not found",IF(N328&lt;=M328,"End must be after start",IF(AND(J328="Available",L328&gt;Q328),"Booked exceeds capacity","OK"))))))</f>
        <v/>
      </c>
      <c r="V328" s="22">
        <f>IF(U328="","",IF(U328&lt;&gt;"OK",U328,IF(T328="Overlap","Overlap","OK")))</f>
        <v/>
      </c>
      <c r="W328" s="20" t="n"/>
      <c r="X328" s="22">
        <f>IF(OR(D328="",C328&lt;&gt;"Active"),0,IF(AND(D328&gt;=Dashboard!$A$5,D328&lt;=Dashboard!$C$5,OR(Dashboard!$E$5="All Clinics",H328=Dashboard!$E$5),OR(Dashboard!$G$5="All Providers",F328=Dashboard!$G$5),OR(Dashboard!$I$5="All Visit Modes",I328=Dashboard!$I$5)),1,0))</f>
        <v/>
      </c>
    </row>
    <row r="329">
      <c r="A329" s="20" t="n"/>
      <c r="B329" s="21" t="n"/>
      <c r="C329" s="20" t="n"/>
      <c r="D329" s="21" t="n"/>
      <c r="E329" s="22">
        <f>IF(D329="","",CHOOSE(WEEKDAY(D329,1),"Sunday","Monday","Tuesday","Wednesday","Thursday","Friday","Saturday"))</f>
        <v/>
      </c>
      <c r="F329" s="20" t="n"/>
      <c r="G329" s="22">
        <f>IFERROR(INDEX('Provider Directory'!$A$7:$A$106,MATCH(F329,'Provider Directory'!$C$7:$C$106,0)),"")</f>
        <v/>
      </c>
      <c r="H329" s="20" t="n"/>
      <c r="I329" s="20" t="n"/>
      <c r="J329" s="20" t="n"/>
      <c r="K329" s="20" t="n"/>
      <c r="L329" s="20" t="n"/>
      <c r="M329" s="23" t="n"/>
      <c r="N329" s="23" t="n"/>
      <c r="O329" s="20" t="n"/>
      <c r="P329" s="24">
        <f>IF(OR(C329&lt;&gt;"Active",J329&lt;&gt;"Available",N329&lt;=M329),0,MAX(0,((N329-M329)*1440-IF(O329="",0,O329))/60))</f>
        <v/>
      </c>
      <c r="Q329" s="22">
        <f>IF(OR(K329="",K329&lt;=0,P329&lt;=0),0,INT(P329*60/K329))</f>
        <v/>
      </c>
      <c r="R329" s="22">
        <f>IF(Q329="","",MAX(0,Q329-IF(L329="",0,L329)))</f>
        <v/>
      </c>
      <c r="S329" s="34">
        <f>IF(Q329=0,"",IF(L329="",0,L329/Q329))</f>
        <v/>
      </c>
      <c r="T329" s="22">
        <f>IF(OR(A329="",C329&lt;&gt;"Active"),"",IF(SUMPRODUCT(($C$7:$C$506="Active")*($D$7:$D$506=D329)*($F$7:$F$506=F329)*($M$7:$M$506&lt;N329)*($N$7:$N$506&gt;M329)*($A$7:$A$506&lt;&gt;A329))&gt;0,"Overlap",""))</f>
        <v/>
      </c>
      <c r="U329" s="22">
        <f>IF(COUNTA(A329:O329)=0,"",IF(A329="","Missing ID",IF(COUNTIF($A$7:$A$506,A329)&gt;1,"Duplicate ID",IF(G329="","Provider not found",IF(N329&lt;=M329,"End must be after start",IF(AND(J329="Available",L329&gt;Q329),"Booked exceeds capacity","OK"))))))</f>
        <v/>
      </c>
      <c r="V329" s="22">
        <f>IF(U329="","",IF(U329&lt;&gt;"OK",U329,IF(T329="Overlap","Overlap","OK")))</f>
        <v/>
      </c>
      <c r="W329" s="20" t="n"/>
      <c r="X329" s="22">
        <f>IF(OR(D329="",C329&lt;&gt;"Active"),0,IF(AND(D329&gt;=Dashboard!$A$5,D329&lt;=Dashboard!$C$5,OR(Dashboard!$E$5="All Clinics",H329=Dashboard!$E$5),OR(Dashboard!$G$5="All Providers",F329=Dashboard!$G$5),OR(Dashboard!$I$5="All Visit Modes",I329=Dashboard!$I$5)),1,0))</f>
        <v/>
      </c>
    </row>
    <row r="330">
      <c r="A330" s="20" t="n"/>
      <c r="B330" s="21" t="n"/>
      <c r="C330" s="20" t="n"/>
      <c r="D330" s="21" t="n"/>
      <c r="E330" s="22">
        <f>IF(D330="","",CHOOSE(WEEKDAY(D330,1),"Sunday","Monday","Tuesday","Wednesday","Thursday","Friday","Saturday"))</f>
        <v/>
      </c>
      <c r="F330" s="20" t="n"/>
      <c r="G330" s="22">
        <f>IFERROR(INDEX('Provider Directory'!$A$7:$A$106,MATCH(F330,'Provider Directory'!$C$7:$C$106,0)),"")</f>
        <v/>
      </c>
      <c r="H330" s="20" t="n"/>
      <c r="I330" s="20" t="n"/>
      <c r="J330" s="20" t="n"/>
      <c r="K330" s="20" t="n"/>
      <c r="L330" s="20" t="n"/>
      <c r="M330" s="23" t="n"/>
      <c r="N330" s="23" t="n"/>
      <c r="O330" s="20" t="n"/>
      <c r="P330" s="24">
        <f>IF(OR(C330&lt;&gt;"Active",J330&lt;&gt;"Available",N330&lt;=M330),0,MAX(0,((N330-M330)*1440-IF(O330="",0,O330))/60))</f>
        <v/>
      </c>
      <c r="Q330" s="22">
        <f>IF(OR(K330="",K330&lt;=0,P330&lt;=0),0,INT(P330*60/K330))</f>
        <v/>
      </c>
      <c r="R330" s="22">
        <f>IF(Q330="","",MAX(0,Q330-IF(L330="",0,L330)))</f>
        <v/>
      </c>
      <c r="S330" s="34">
        <f>IF(Q330=0,"",IF(L330="",0,L330/Q330))</f>
        <v/>
      </c>
      <c r="T330" s="22">
        <f>IF(OR(A330="",C330&lt;&gt;"Active"),"",IF(SUMPRODUCT(($C$7:$C$506="Active")*($D$7:$D$506=D330)*($F$7:$F$506=F330)*($M$7:$M$506&lt;N330)*($N$7:$N$506&gt;M330)*($A$7:$A$506&lt;&gt;A330))&gt;0,"Overlap",""))</f>
        <v/>
      </c>
      <c r="U330" s="22">
        <f>IF(COUNTA(A330:O330)=0,"",IF(A330="","Missing ID",IF(COUNTIF($A$7:$A$506,A330)&gt;1,"Duplicate ID",IF(G330="","Provider not found",IF(N330&lt;=M330,"End must be after start",IF(AND(J330="Available",L330&gt;Q330),"Booked exceeds capacity","OK"))))))</f>
        <v/>
      </c>
      <c r="V330" s="22">
        <f>IF(U330="","",IF(U330&lt;&gt;"OK",U330,IF(T330="Overlap","Overlap","OK")))</f>
        <v/>
      </c>
      <c r="W330" s="20" t="n"/>
      <c r="X330" s="22">
        <f>IF(OR(D330="",C330&lt;&gt;"Active"),0,IF(AND(D330&gt;=Dashboard!$A$5,D330&lt;=Dashboard!$C$5,OR(Dashboard!$E$5="All Clinics",H330=Dashboard!$E$5),OR(Dashboard!$G$5="All Providers",F330=Dashboard!$G$5),OR(Dashboard!$I$5="All Visit Modes",I330=Dashboard!$I$5)),1,0))</f>
        <v/>
      </c>
    </row>
    <row r="331">
      <c r="A331" s="20" t="n"/>
      <c r="B331" s="21" t="n"/>
      <c r="C331" s="20" t="n"/>
      <c r="D331" s="21" t="n"/>
      <c r="E331" s="22">
        <f>IF(D331="","",CHOOSE(WEEKDAY(D331,1),"Sunday","Monday","Tuesday","Wednesday","Thursday","Friday","Saturday"))</f>
        <v/>
      </c>
      <c r="F331" s="20" t="n"/>
      <c r="G331" s="22">
        <f>IFERROR(INDEX('Provider Directory'!$A$7:$A$106,MATCH(F331,'Provider Directory'!$C$7:$C$106,0)),"")</f>
        <v/>
      </c>
      <c r="H331" s="20" t="n"/>
      <c r="I331" s="20" t="n"/>
      <c r="J331" s="20" t="n"/>
      <c r="K331" s="20" t="n"/>
      <c r="L331" s="20" t="n"/>
      <c r="M331" s="23" t="n"/>
      <c r="N331" s="23" t="n"/>
      <c r="O331" s="20" t="n"/>
      <c r="P331" s="24">
        <f>IF(OR(C331&lt;&gt;"Active",J331&lt;&gt;"Available",N331&lt;=M331),0,MAX(0,((N331-M331)*1440-IF(O331="",0,O331))/60))</f>
        <v/>
      </c>
      <c r="Q331" s="22">
        <f>IF(OR(K331="",K331&lt;=0,P331&lt;=0),0,INT(P331*60/K331))</f>
        <v/>
      </c>
      <c r="R331" s="22">
        <f>IF(Q331="","",MAX(0,Q331-IF(L331="",0,L331)))</f>
        <v/>
      </c>
      <c r="S331" s="34">
        <f>IF(Q331=0,"",IF(L331="",0,L331/Q331))</f>
        <v/>
      </c>
      <c r="T331" s="22">
        <f>IF(OR(A331="",C331&lt;&gt;"Active"),"",IF(SUMPRODUCT(($C$7:$C$506="Active")*($D$7:$D$506=D331)*($F$7:$F$506=F331)*($M$7:$M$506&lt;N331)*($N$7:$N$506&gt;M331)*($A$7:$A$506&lt;&gt;A331))&gt;0,"Overlap",""))</f>
        <v/>
      </c>
      <c r="U331" s="22">
        <f>IF(COUNTA(A331:O331)=0,"",IF(A331="","Missing ID",IF(COUNTIF($A$7:$A$506,A331)&gt;1,"Duplicate ID",IF(G331="","Provider not found",IF(N331&lt;=M331,"End must be after start",IF(AND(J331="Available",L331&gt;Q331),"Booked exceeds capacity","OK"))))))</f>
        <v/>
      </c>
      <c r="V331" s="22">
        <f>IF(U331="","",IF(U331&lt;&gt;"OK",U331,IF(T331="Overlap","Overlap","OK")))</f>
        <v/>
      </c>
      <c r="W331" s="20" t="n"/>
      <c r="X331" s="22">
        <f>IF(OR(D331="",C331&lt;&gt;"Active"),0,IF(AND(D331&gt;=Dashboard!$A$5,D331&lt;=Dashboard!$C$5,OR(Dashboard!$E$5="All Clinics",H331=Dashboard!$E$5),OR(Dashboard!$G$5="All Providers",F331=Dashboard!$G$5),OR(Dashboard!$I$5="All Visit Modes",I331=Dashboard!$I$5)),1,0))</f>
        <v/>
      </c>
    </row>
    <row r="332">
      <c r="A332" s="20" t="n"/>
      <c r="B332" s="21" t="n"/>
      <c r="C332" s="20" t="n"/>
      <c r="D332" s="21" t="n"/>
      <c r="E332" s="22">
        <f>IF(D332="","",CHOOSE(WEEKDAY(D332,1),"Sunday","Monday","Tuesday","Wednesday","Thursday","Friday","Saturday"))</f>
        <v/>
      </c>
      <c r="F332" s="20" t="n"/>
      <c r="G332" s="22">
        <f>IFERROR(INDEX('Provider Directory'!$A$7:$A$106,MATCH(F332,'Provider Directory'!$C$7:$C$106,0)),"")</f>
        <v/>
      </c>
      <c r="H332" s="20" t="n"/>
      <c r="I332" s="20" t="n"/>
      <c r="J332" s="20" t="n"/>
      <c r="K332" s="20" t="n"/>
      <c r="L332" s="20" t="n"/>
      <c r="M332" s="23" t="n"/>
      <c r="N332" s="23" t="n"/>
      <c r="O332" s="20" t="n"/>
      <c r="P332" s="24">
        <f>IF(OR(C332&lt;&gt;"Active",J332&lt;&gt;"Available",N332&lt;=M332),0,MAX(0,((N332-M332)*1440-IF(O332="",0,O332))/60))</f>
        <v/>
      </c>
      <c r="Q332" s="22">
        <f>IF(OR(K332="",K332&lt;=0,P332&lt;=0),0,INT(P332*60/K332))</f>
        <v/>
      </c>
      <c r="R332" s="22">
        <f>IF(Q332="","",MAX(0,Q332-IF(L332="",0,L332)))</f>
        <v/>
      </c>
      <c r="S332" s="34">
        <f>IF(Q332=0,"",IF(L332="",0,L332/Q332))</f>
        <v/>
      </c>
      <c r="T332" s="22">
        <f>IF(OR(A332="",C332&lt;&gt;"Active"),"",IF(SUMPRODUCT(($C$7:$C$506="Active")*($D$7:$D$506=D332)*($F$7:$F$506=F332)*($M$7:$M$506&lt;N332)*($N$7:$N$506&gt;M332)*($A$7:$A$506&lt;&gt;A332))&gt;0,"Overlap",""))</f>
        <v/>
      </c>
      <c r="U332" s="22">
        <f>IF(COUNTA(A332:O332)=0,"",IF(A332="","Missing ID",IF(COUNTIF($A$7:$A$506,A332)&gt;1,"Duplicate ID",IF(G332="","Provider not found",IF(N332&lt;=M332,"End must be after start",IF(AND(J332="Available",L332&gt;Q332),"Booked exceeds capacity","OK"))))))</f>
        <v/>
      </c>
      <c r="V332" s="22">
        <f>IF(U332="","",IF(U332&lt;&gt;"OK",U332,IF(T332="Overlap","Overlap","OK")))</f>
        <v/>
      </c>
      <c r="W332" s="20" t="n"/>
      <c r="X332" s="22">
        <f>IF(OR(D332="",C332&lt;&gt;"Active"),0,IF(AND(D332&gt;=Dashboard!$A$5,D332&lt;=Dashboard!$C$5,OR(Dashboard!$E$5="All Clinics",H332=Dashboard!$E$5),OR(Dashboard!$G$5="All Providers",F332=Dashboard!$G$5),OR(Dashboard!$I$5="All Visit Modes",I332=Dashboard!$I$5)),1,0))</f>
        <v/>
      </c>
    </row>
    <row r="333">
      <c r="A333" s="20" t="n"/>
      <c r="B333" s="21" t="n"/>
      <c r="C333" s="20" t="n"/>
      <c r="D333" s="21" t="n"/>
      <c r="E333" s="22">
        <f>IF(D333="","",CHOOSE(WEEKDAY(D333,1),"Sunday","Monday","Tuesday","Wednesday","Thursday","Friday","Saturday"))</f>
        <v/>
      </c>
      <c r="F333" s="20" t="n"/>
      <c r="G333" s="22">
        <f>IFERROR(INDEX('Provider Directory'!$A$7:$A$106,MATCH(F333,'Provider Directory'!$C$7:$C$106,0)),"")</f>
        <v/>
      </c>
      <c r="H333" s="20" t="n"/>
      <c r="I333" s="20" t="n"/>
      <c r="J333" s="20" t="n"/>
      <c r="K333" s="20" t="n"/>
      <c r="L333" s="20" t="n"/>
      <c r="M333" s="23" t="n"/>
      <c r="N333" s="23" t="n"/>
      <c r="O333" s="20" t="n"/>
      <c r="P333" s="24">
        <f>IF(OR(C333&lt;&gt;"Active",J333&lt;&gt;"Available",N333&lt;=M333),0,MAX(0,((N333-M333)*1440-IF(O333="",0,O333))/60))</f>
        <v/>
      </c>
      <c r="Q333" s="22">
        <f>IF(OR(K333="",K333&lt;=0,P333&lt;=0),0,INT(P333*60/K333))</f>
        <v/>
      </c>
      <c r="R333" s="22">
        <f>IF(Q333="","",MAX(0,Q333-IF(L333="",0,L333)))</f>
        <v/>
      </c>
      <c r="S333" s="34">
        <f>IF(Q333=0,"",IF(L333="",0,L333/Q333))</f>
        <v/>
      </c>
      <c r="T333" s="22">
        <f>IF(OR(A333="",C333&lt;&gt;"Active"),"",IF(SUMPRODUCT(($C$7:$C$506="Active")*($D$7:$D$506=D333)*($F$7:$F$506=F333)*($M$7:$M$506&lt;N333)*($N$7:$N$506&gt;M333)*($A$7:$A$506&lt;&gt;A333))&gt;0,"Overlap",""))</f>
        <v/>
      </c>
      <c r="U333" s="22">
        <f>IF(COUNTA(A333:O333)=0,"",IF(A333="","Missing ID",IF(COUNTIF($A$7:$A$506,A333)&gt;1,"Duplicate ID",IF(G333="","Provider not found",IF(N333&lt;=M333,"End must be after start",IF(AND(J333="Available",L333&gt;Q333),"Booked exceeds capacity","OK"))))))</f>
        <v/>
      </c>
      <c r="V333" s="22">
        <f>IF(U333="","",IF(U333&lt;&gt;"OK",U333,IF(T333="Overlap","Overlap","OK")))</f>
        <v/>
      </c>
      <c r="W333" s="20" t="n"/>
      <c r="X333" s="22">
        <f>IF(OR(D333="",C333&lt;&gt;"Active"),0,IF(AND(D333&gt;=Dashboard!$A$5,D333&lt;=Dashboard!$C$5,OR(Dashboard!$E$5="All Clinics",H333=Dashboard!$E$5),OR(Dashboard!$G$5="All Providers",F333=Dashboard!$G$5),OR(Dashboard!$I$5="All Visit Modes",I333=Dashboard!$I$5)),1,0))</f>
        <v/>
      </c>
    </row>
    <row r="334">
      <c r="A334" s="20" t="n"/>
      <c r="B334" s="21" t="n"/>
      <c r="C334" s="20" t="n"/>
      <c r="D334" s="21" t="n"/>
      <c r="E334" s="22">
        <f>IF(D334="","",CHOOSE(WEEKDAY(D334,1),"Sunday","Monday","Tuesday","Wednesday","Thursday","Friday","Saturday"))</f>
        <v/>
      </c>
      <c r="F334" s="20" t="n"/>
      <c r="G334" s="22">
        <f>IFERROR(INDEX('Provider Directory'!$A$7:$A$106,MATCH(F334,'Provider Directory'!$C$7:$C$106,0)),"")</f>
        <v/>
      </c>
      <c r="H334" s="20" t="n"/>
      <c r="I334" s="20" t="n"/>
      <c r="J334" s="20" t="n"/>
      <c r="K334" s="20" t="n"/>
      <c r="L334" s="20" t="n"/>
      <c r="M334" s="23" t="n"/>
      <c r="N334" s="23" t="n"/>
      <c r="O334" s="20" t="n"/>
      <c r="P334" s="24">
        <f>IF(OR(C334&lt;&gt;"Active",J334&lt;&gt;"Available",N334&lt;=M334),0,MAX(0,((N334-M334)*1440-IF(O334="",0,O334))/60))</f>
        <v/>
      </c>
      <c r="Q334" s="22">
        <f>IF(OR(K334="",K334&lt;=0,P334&lt;=0),0,INT(P334*60/K334))</f>
        <v/>
      </c>
      <c r="R334" s="22">
        <f>IF(Q334="","",MAX(0,Q334-IF(L334="",0,L334)))</f>
        <v/>
      </c>
      <c r="S334" s="34">
        <f>IF(Q334=0,"",IF(L334="",0,L334/Q334))</f>
        <v/>
      </c>
      <c r="T334" s="22">
        <f>IF(OR(A334="",C334&lt;&gt;"Active"),"",IF(SUMPRODUCT(($C$7:$C$506="Active")*($D$7:$D$506=D334)*($F$7:$F$506=F334)*($M$7:$M$506&lt;N334)*($N$7:$N$506&gt;M334)*($A$7:$A$506&lt;&gt;A334))&gt;0,"Overlap",""))</f>
        <v/>
      </c>
      <c r="U334" s="22">
        <f>IF(COUNTA(A334:O334)=0,"",IF(A334="","Missing ID",IF(COUNTIF($A$7:$A$506,A334)&gt;1,"Duplicate ID",IF(G334="","Provider not found",IF(N334&lt;=M334,"End must be after start",IF(AND(J334="Available",L334&gt;Q334),"Booked exceeds capacity","OK"))))))</f>
        <v/>
      </c>
      <c r="V334" s="22">
        <f>IF(U334="","",IF(U334&lt;&gt;"OK",U334,IF(T334="Overlap","Overlap","OK")))</f>
        <v/>
      </c>
      <c r="W334" s="20" t="n"/>
      <c r="X334" s="22">
        <f>IF(OR(D334="",C334&lt;&gt;"Active"),0,IF(AND(D334&gt;=Dashboard!$A$5,D334&lt;=Dashboard!$C$5,OR(Dashboard!$E$5="All Clinics",H334=Dashboard!$E$5),OR(Dashboard!$G$5="All Providers",F334=Dashboard!$G$5),OR(Dashboard!$I$5="All Visit Modes",I334=Dashboard!$I$5)),1,0))</f>
        <v/>
      </c>
    </row>
    <row r="335">
      <c r="A335" s="20" t="n"/>
      <c r="B335" s="21" t="n"/>
      <c r="C335" s="20" t="n"/>
      <c r="D335" s="21" t="n"/>
      <c r="E335" s="22">
        <f>IF(D335="","",CHOOSE(WEEKDAY(D335,1),"Sunday","Monday","Tuesday","Wednesday","Thursday","Friday","Saturday"))</f>
        <v/>
      </c>
      <c r="F335" s="20" t="n"/>
      <c r="G335" s="22">
        <f>IFERROR(INDEX('Provider Directory'!$A$7:$A$106,MATCH(F335,'Provider Directory'!$C$7:$C$106,0)),"")</f>
        <v/>
      </c>
      <c r="H335" s="20" t="n"/>
      <c r="I335" s="20" t="n"/>
      <c r="J335" s="20" t="n"/>
      <c r="K335" s="20" t="n"/>
      <c r="L335" s="20" t="n"/>
      <c r="M335" s="23" t="n"/>
      <c r="N335" s="23" t="n"/>
      <c r="O335" s="20" t="n"/>
      <c r="P335" s="24">
        <f>IF(OR(C335&lt;&gt;"Active",J335&lt;&gt;"Available",N335&lt;=M335),0,MAX(0,((N335-M335)*1440-IF(O335="",0,O335))/60))</f>
        <v/>
      </c>
      <c r="Q335" s="22">
        <f>IF(OR(K335="",K335&lt;=0,P335&lt;=0),0,INT(P335*60/K335))</f>
        <v/>
      </c>
      <c r="R335" s="22">
        <f>IF(Q335="","",MAX(0,Q335-IF(L335="",0,L335)))</f>
        <v/>
      </c>
      <c r="S335" s="34">
        <f>IF(Q335=0,"",IF(L335="",0,L335/Q335))</f>
        <v/>
      </c>
      <c r="T335" s="22">
        <f>IF(OR(A335="",C335&lt;&gt;"Active"),"",IF(SUMPRODUCT(($C$7:$C$506="Active")*($D$7:$D$506=D335)*($F$7:$F$506=F335)*($M$7:$M$506&lt;N335)*($N$7:$N$506&gt;M335)*($A$7:$A$506&lt;&gt;A335))&gt;0,"Overlap",""))</f>
        <v/>
      </c>
      <c r="U335" s="22">
        <f>IF(COUNTA(A335:O335)=0,"",IF(A335="","Missing ID",IF(COUNTIF($A$7:$A$506,A335)&gt;1,"Duplicate ID",IF(G335="","Provider not found",IF(N335&lt;=M335,"End must be after start",IF(AND(J335="Available",L335&gt;Q335),"Booked exceeds capacity","OK"))))))</f>
        <v/>
      </c>
      <c r="V335" s="22">
        <f>IF(U335="","",IF(U335&lt;&gt;"OK",U335,IF(T335="Overlap","Overlap","OK")))</f>
        <v/>
      </c>
      <c r="W335" s="20" t="n"/>
      <c r="X335" s="22">
        <f>IF(OR(D335="",C335&lt;&gt;"Active"),0,IF(AND(D335&gt;=Dashboard!$A$5,D335&lt;=Dashboard!$C$5,OR(Dashboard!$E$5="All Clinics",H335=Dashboard!$E$5),OR(Dashboard!$G$5="All Providers",F335=Dashboard!$G$5),OR(Dashboard!$I$5="All Visit Modes",I335=Dashboard!$I$5)),1,0))</f>
        <v/>
      </c>
    </row>
    <row r="336">
      <c r="A336" s="20" t="n"/>
      <c r="B336" s="21" t="n"/>
      <c r="C336" s="20" t="n"/>
      <c r="D336" s="21" t="n"/>
      <c r="E336" s="22">
        <f>IF(D336="","",CHOOSE(WEEKDAY(D336,1),"Sunday","Monday","Tuesday","Wednesday","Thursday","Friday","Saturday"))</f>
        <v/>
      </c>
      <c r="F336" s="20" t="n"/>
      <c r="G336" s="22">
        <f>IFERROR(INDEX('Provider Directory'!$A$7:$A$106,MATCH(F336,'Provider Directory'!$C$7:$C$106,0)),"")</f>
        <v/>
      </c>
      <c r="H336" s="20" t="n"/>
      <c r="I336" s="20" t="n"/>
      <c r="J336" s="20" t="n"/>
      <c r="K336" s="20" t="n"/>
      <c r="L336" s="20" t="n"/>
      <c r="M336" s="23" t="n"/>
      <c r="N336" s="23" t="n"/>
      <c r="O336" s="20" t="n"/>
      <c r="P336" s="24">
        <f>IF(OR(C336&lt;&gt;"Active",J336&lt;&gt;"Available",N336&lt;=M336),0,MAX(0,((N336-M336)*1440-IF(O336="",0,O336))/60))</f>
        <v/>
      </c>
      <c r="Q336" s="22">
        <f>IF(OR(K336="",K336&lt;=0,P336&lt;=0),0,INT(P336*60/K336))</f>
        <v/>
      </c>
      <c r="R336" s="22">
        <f>IF(Q336="","",MAX(0,Q336-IF(L336="",0,L336)))</f>
        <v/>
      </c>
      <c r="S336" s="34">
        <f>IF(Q336=0,"",IF(L336="",0,L336/Q336))</f>
        <v/>
      </c>
      <c r="T336" s="22">
        <f>IF(OR(A336="",C336&lt;&gt;"Active"),"",IF(SUMPRODUCT(($C$7:$C$506="Active")*($D$7:$D$506=D336)*($F$7:$F$506=F336)*($M$7:$M$506&lt;N336)*($N$7:$N$506&gt;M336)*($A$7:$A$506&lt;&gt;A336))&gt;0,"Overlap",""))</f>
        <v/>
      </c>
      <c r="U336" s="22">
        <f>IF(COUNTA(A336:O336)=0,"",IF(A336="","Missing ID",IF(COUNTIF($A$7:$A$506,A336)&gt;1,"Duplicate ID",IF(G336="","Provider not found",IF(N336&lt;=M336,"End must be after start",IF(AND(J336="Available",L336&gt;Q336),"Booked exceeds capacity","OK"))))))</f>
        <v/>
      </c>
      <c r="V336" s="22">
        <f>IF(U336="","",IF(U336&lt;&gt;"OK",U336,IF(T336="Overlap","Overlap","OK")))</f>
        <v/>
      </c>
      <c r="W336" s="20" t="n"/>
      <c r="X336" s="22">
        <f>IF(OR(D336="",C336&lt;&gt;"Active"),0,IF(AND(D336&gt;=Dashboard!$A$5,D336&lt;=Dashboard!$C$5,OR(Dashboard!$E$5="All Clinics",H336=Dashboard!$E$5),OR(Dashboard!$G$5="All Providers",F336=Dashboard!$G$5),OR(Dashboard!$I$5="All Visit Modes",I336=Dashboard!$I$5)),1,0))</f>
        <v/>
      </c>
    </row>
    <row r="337">
      <c r="A337" s="20" t="n"/>
      <c r="B337" s="21" t="n"/>
      <c r="C337" s="20" t="n"/>
      <c r="D337" s="21" t="n"/>
      <c r="E337" s="22">
        <f>IF(D337="","",CHOOSE(WEEKDAY(D337,1),"Sunday","Monday","Tuesday","Wednesday","Thursday","Friday","Saturday"))</f>
        <v/>
      </c>
      <c r="F337" s="20" t="n"/>
      <c r="G337" s="22">
        <f>IFERROR(INDEX('Provider Directory'!$A$7:$A$106,MATCH(F337,'Provider Directory'!$C$7:$C$106,0)),"")</f>
        <v/>
      </c>
      <c r="H337" s="20" t="n"/>
      <c r="I337" s="20" t="n"/>
      <c r="J337" s="20" t="n"/>
      <c r="K337" s="20" t="n"/>
      <c r="L337" s="20" t="n"/>
      <c r="M337" s="23" t="n"/>
      <c r="N337" s="23" t="n"/>
      <c r="O337" s="20" t="n"/>
      <c r="P337" s="24">
        <f>IF(OR(C337&lt;&gt;"Active",J337&lt;&gt;"Available",N337&lt;=M337),0,MAX(0,((N337-M337)*1440-IF(O337="",0,O337))/60))</f>
        <v/>
      </c>
      <c r="Q337" s="22">
        <f>IF(OR(K337="",K337&lt;=0,P337&lt;=0),0,INT(P337*60/K337))</f>
        <v/>
      </c>
      <c r="R337" s="22">
        <f>IF(Q337="","",MAX(0,Q337-IF(L337="",0,L337)))</f>
        <v/>
      </c>
      <c r="S337" s="34">
        <f>IF(Q337=0,"",IF(L337="",0,L337/Q337))</f>
        <v/>
      </c>
      <c r="T337" s="22">
        <f>IF(OR(A337="",C337&lt;&gt;"Active"),"",IF(SUMPRODUCT(($C$7:$C$506="Active")*($D$7:$D$506=D337)*($F$7:$F$506=F337)*($M$7:$M$506&lt;N337)*($N$7:$N$506&gt;M337)*($A$7:$A$506&lt;&gt;A337))&gt;0,"Overlap",""))</f>
        <v/>
      </c>
      <c r="U337" s="22">
        <f>IF(COUNTA(A337:O337)=0,"",IF(A337="","Missing ID",IF(COUNTIF($A$7:$A$506,A337)&gt;1,"Duplicate ID",IF(G337="","Provider not found",IF(N337&lt;=M337,"End must be after start",IF(AND(J337="Available",L337&gt;Q337),"Booked exceeds capacity","OK"))))))</f>
        <v/>
      </c>
      <c r="V337" s="22">
        <f>IF(U337="","",IF(U337&lt;&gt;"OK",U337,IF(T337="Overlap","Overlap","OK")))</f>
        <v/>
      </c>
      <c r="W337" s="20" t="n"/>
      <c r="X337" s="22">
        <f>IF(OR(D337="",C337&lt;&gt;"Active"),0,IF(AND(D337&gt;=Dashboard!$A$5,D337&lt;=Dashboard!$C$5,OR(Dashboard!$E$5="All Clinics",H337=Dashboard!$E$5),OR(Dashboard!$G$5="All Providers",F337=Dashboard!$G$5),OR(Dashboard!$I$5="All Visit Modes",I337=Dashboard!$I$5)),1,0))</f>
        <v/>
      </c>
    </row>
    <row r="338">
      <c r="A338" s="20" t="n"/>
      <c r="B338" s="21" t="n"/>
      <c r="C338" s="20" t="n"/>
      <c r="D338" s="21" t="n"/>
      <c r="E338" s="22">
        <f>IF(D338="","",CHOOSE(WEEKDAY(D338,1),"Sunday","Monday","Tuesday","Wednesday","Thursday","Friday","Saturday"))</f>
        <v/>
      </c>
      <c r="F338" s="20" t="n"/>
      <c r="G338" s="22">
        <f>IFERROR(INDEX('Provider Directory'!$A$7:$A$106,MATCH(F338,'Provider Directory'!$C$7:$C$106,0)),"")</f>
        <v/>
      </c>
      <c r="H338" s="20" t="n"/>
      <c r="I338" s="20" t="n"/>
      <c r="J338" s="20" t="n"/>
      <c r="K338" s="20" t="n"/>
      <c r="L338" s="20" t="n"/>
      <c r="M338" s="23" t="n"/>
      <c r="N338" s="23" t="n"/>
      <c r="O338" s="20" t="n"/>
      <c r="P338" s="24">
        <f>IF(OR(C338&lt;&gt;"Active",J338&lt;&gt;"Available",N338&lt;=M338),0,MAX(0,((N338-M338)*1440-IF(O338="",0,O338))/60))</f>
        <v/>
      </c>
      <c r="Q338" s="22">
        <f>IF(OR(K338="",K338&lt;=0,P338&lt;=0),0,INT(P338*60/K338))</f>
        <v/>
      </c>
      <c r="R338" s="22">
        <f>IF(Q338="","",MAX(0,Q338-IF(L338="",0,L338)))</f>
        <v/>
      </c>
      <c r="S338" s="34">
        <f>IF(Q338=0,"",IF(L338="",0,L338/Q338))</f>
        <v/>
      </c>
      <c r="T338" s="22">
        <f>IF(OR(A338="",C338&lt;&gt;"Active"),"",IF(SUMPRODUCT(($C$7:$C$506="Active")*($D$7:$D$506=D338)*($F$7:$F$506=F338)*($M$7:$M$506&lt;N338)*($N$7:$N$506&gt;M338)*($A$7:$A$506&lt;&gt;A338))&gt;0,"Overlap",""))</f>
        <v/>
      </c>
      <c r="U338" s="22">
        <f>IF(COUNTA(A338:O338)=0,"",IF(A338="","Missing ID",IF(COUNTIF($A$7:$A$506,A338)&gt;1,"Duplicate ID",IF(G338="","Provider not found",IF(N338&lt;=M338,"End must be after start",IF(AND(J338="Available",L338&gt;Q338),"Booked exceeds capacity","OK"))))))</f>
        <v/>
      </c>
      <c r="V338" s="22">
        <f>IF(U338="","",IF(U338&lt;&gt;"OK",U338,IF(T338="Overlap","Overlap","OK")))</f>
        <v/>
      </c>
      <c r="W338" s="20" t="n"/>
      <c r="X338" s="22">
        <f>IF(OR(D338="",C338&lt;&gt;"Active"),0,IF(AND(D338&gt;=Dashboard!$A$5,D338&lt;=Dashboard!$C$5,OR(Dashboard!$E$5="All Clinics",H338=Dashboard!$E$5),OR(Dashboard!$G$5="All Providers",F338=Dashboard!$G$5),OR(Dashboard!$I$5="All Visit Modes",I338=Dashboard!$I$5)),1,0))</f>
        <v/>
      </c>
    </row>
    <row r="339">
      <c r="A339" s="20" t="n"/>
      <c r="B339" s="21" t="n"/>
      <c r="C339" s="20" t="n"/>
      <c r="D339" s="21" t="n"/>
      <c r="E339" s="22">
        <f>IF(D339="","",CHOOSE(WEEKDAY(D339,1),"Sunday","Monday","Tuesday","Wednesday","Thursday","Friday","Saturday"))</f>
        <v/>
      </c>
      <c r="F339" s="20" t="n"/>
      <c r="G339" s="22">
        <f>IFERROR(INDEX('Provider Directory'!$A$7:$A$106,MATCH(F339,'Provider Directory'!$C$7:$C$106,0)),"")</f>
        <v/>
      </c>
      <c r="H339" s="20" t="n"/>
      <c r="I339" s="20" t="n"/>
      <c r="J339" s="20" t="n"/>
      <c r="K339" s="20" t="n"/>
      <c r="L339" s="20" t="n"/>
      <c r="M339" s="23" t="n"/>
      <c r="N339" s="23" t="n"/>
      <c r="O339" s="20" t="n"/>
      <c r="P339" s="24">
        <f>IF(OR(C339&lt;&gt;"Active",J339&lt;&gt;"Available",N339&lt;=M339),0,MAX(0,((N339-M339)*1440-IF(O339="",0,O339))/60))</f>
        <v/>
      </c>
      <c r="Q339" s="22">
        <f>IF(OR(K339="",K339&lt;=0,P339&lt;=0),0,INT(P339*60/K339))</f>
        <v/>
      </c>
      <c r="R339" s="22">
        <f>IF(Q339="","",MAX(0,Q339-IF(L339="",0,L339)))</f>
        <v/>
      </c>
      <c r="S339" s="34">
        <f>IF(Q339=0,"",IF(L339="",0,L339/Q339))</f>
        <v/>
      </c>
      <c r="T339" s="22">
        <f>IF(OR(A339="",C339&lt;&gt;"Active"),"",IF(SUMPRODUCT(($C$7:$C$506="Active")*($D$7:$D$506=D339)*($F$7:$F$506=F339)*($M$7:$M$506&lt;N339)*($N$7:$N$506&gt;M339)*($A$7:$A$506&lt;&gt;A339))&gt;0,"Overlap",""))</f>
        <v/>
      </c>
      <c r="U339" s="22">
        <f>IF(COUNTA(A339:O339)=0,"",IF(A339="","Missing ID",IF(COUNTIF($A$7:$A$506,A339)&gt;1,"Duplicate ID",IF(G339="","Provider not found",IF(N339&lt;=M339,"End must be after start",IF(AND(J339="Available",L339&gt;Q339),"Booked exceeds capacity","OK"))))))</f>
        <v/>
      </c>
      <c r="V339" s="22">
        <f>IF(U339="","",IF(U339&lt;&gt;"OK",U339,IF(T339="Overlap","Overlap","OK")))</f>
        <v/>
      </c>
      <c r="W339" s="20" t="n"/>
      <c r="X339" s="22">
        <f>IF(OR(D339="",C339&lt;&gt;"Active"),0,IF(AND(D339&gt;=Dashboard!$A$5,D339&lt;=Dashboard!$C$5,OR(Dashboard!$E$5="All Clinics",H339=Dashboard!$E$5),OR(Dashboard!$G$5="All Providers",F339=Dashboard!$G$5),OR(Dashboard!$I$5="All Visit Modes",I339=Dashboard!$I$5)),1,0))</f>
        <v/>
      </c>
    </row>
    <row r="340">
      <c r="A340" s="20" t="n"/>
      <c r="B340" s="21" t="n"/>
      <c r="C340" s="20" t="n"/>
      <c r="D340" s="21" t="n"/>
      <c r="E340" s="22">
        <f>IF(D340="","",CHOOSE(WEEKDAY(D340,1),"Sunday","Monday","Tuesday","Wednesday","Thursday","Friday","Saturday"))</f>
        <v/>
      </c>
      <c r="F340" s="20" t="n"/>
      <c r="G340" s="22">
        <f>IFERROR(INDEX('Provider Directory'!$A$7:$A$106,MATCH(F340,'Provider Directory'!$C$7:$C$106,0)),"")</f>
        <v/>
      </c>
      <c r="H340" s="20" t="n"/>
      <c r="I340" s="20" t="n"/>
      <c r="J340" s="20" t="n"/>
      <c r="K340" s="20" t="n"/>
      <c r="L340" s="20" t="n"/>
      <c r="M340" s="23" t="n"/>
      <c r="N340" s="23" t="n"/>
      <c r="O340" s="20" t="n"/>
      <c r="P340" s="24">
        <f>IF(OR(C340&lt;&gt;"Active",J340&lt;&gt;"Available",N340&lt;=M340),0,MAX(0,((N340-M340)*1440-IF(O340="",0,O340))/60))</f>
        <v/>
      </c>
      <c r="Q340" s="22">
        <f>IF(OR(K340="",K340&lt;=0,P340&lt;=0),0,INT(P340*60/K340))</f>
        <v/>
      </c>
      <c r="R340" s="22">
        <f>IF(Q340="","",MAX(0,Q340-IF(L340="",0,L340)))</f>
        <v/>
      </c>
      <c r="S340" s="34">
        <f>IF(Q340=0,"",IF(L340="",0,L340/Q340))</f>
        <v/>
      </c>
      <c r="T340" s="22">
        <f>IF(OR(A340="",C340&lt;&gt;"Active"),"",IF(SUMPRODUCT(($C$7:$C$506="Active")*($D$7:$D$506=D340)*($F$7:$F$506=F340)*($M$7:$M$506&lt;N340)*($N$7:$N$506&gt;M340)*($A$7:$A$506&lt;&gt;A340))&gt;0,"Overlap",""))</f>
        <v/>
      </c>
      <c r="U340" s="22">
        <f>IF(COUNTA(A340:O340)=0,"",IF(A340="","Missing ID",IF(COUNTIF($A$7:$A$506,A340)&gt;1,"Duplicate ID",IF(G340="","Provider not found",IF(N340&lt;=M340,"End must be after start",IF(AND(J340="Available",L340&gt;Q340),"Booked exceeds capacity","OK"))))))</f>
        <v/>
      </c>
      <c r="V340" s="22">
        <f>IF(U340="","",IF(U340&lt;&gt;"OK",U340,IF(T340="Overlap","Overlap","OK")))</f>
        <v/>
      </c>
      <c r="W340" s="20" t="n"/>
      <c r="X340" s="22">
        <f>IF(OR(D340="",C340&lt;&gt;"Active"),0,IF(AND(D340&gt;=Dashboard!$A$5,D340&lt;=Dashboard!$C$5,OR(Dashboard!$E$5="All Clinics",H340=Dashboard!$E$5),OR(Dashboard!$G$5="All Providers",F340=Dashboard!$G$5),OR(Dashboard!$I$5="All Visit Modes",I340=Dashboard!$I$5)),1,0))</f>
        <v/>
      </c>
    </row>
    <row r="341">
      <c r="A341" s="20" t="n"/>
      <c r="B341" s="21" t="n"/>
      <c r="C341" s="20" t="n"/>
      <c r="D341" s="21" t="n"/>
      <c r="E341" s="22">
        <f>IF(D341="","",CHOOSE(WEEKDAY(D341,1),"Sunday","Monday","Tuesday","Wednesday","Thursday","Friday","Saturday"))</f>
        <v/>
      </c>
      <c r="F341" s="20" t="n"/>
      <c r="G341" s="22">
        <f>IFERROR(INDEX('Provider Directory'!$A$7:$A$106,MATCH(F341,'Provider Directory'!$C$7:$C$106,0)),"")</f>
        <v/>
      </c>
      <c r="H341" s="20" t="n"/>
      <c r="I341" s="20" t="n"/>
      <c r="J341" s="20" t="n"/>
      <c r="K341" s="20" t="n"/>
      <c r="L341" s="20" t="n"/>
      <c r="M341" s="23" t="n"/>
      <c r="N341" s="23" t="n"/>
      <c r="O341" s="20" t="n"/>
      <c r="P341" s="24">
        <f>IF(OR(C341&lt;&gt;"Active",J341&lt;&gt;"Available",N341&lt;=M341),0,MAX(0,((N341-M341)*1440-IF(O341="",0,O341))/60))</f>
        <v/>
      </c>
      <c r="Q341" s="22">
        <f>IF(OR(K341="",K341&lt;=0,P341&lt;=0),0,INT(P341*60/K341))</f>
        <v/>
      </c>
      <c r="R341" s="22">
        <f>IF(Q341="","",MAX(0,Q341-IF(L341="",0,L341)))</f>
        <v/>
      </c>
      <c r="S341" s="34">
        <f>IF(Q341=0,"",IF(L341="",0,L341/Q341))</f>
        <v/>
      </c>
      <c r="T341" s="22">
        <f>IF(OR(A341="",C341&lt;&gt;"Active"),"",IF(SUMPRODUCT(($C$7:$C$506="Active")*($D$7:$D$506=D341)*($F$7:$F$506=F341)*($M$7:$M$506&lt;N341)*($N$7:$N$506&gt;M341)*($A$7:$A$506&lt;&gt;A341))&gt;0,"Overlap",""))</f>
        <v/>
      </c>
      <c r="U341" s="22">
        <f>IF(COUNTA(A341:O341)=0,"",IF(A341="","Missing ID",IF(COUNTIF($A$7:$A$506,A341)&gt;1,"Duplicate ID",IF(G341="","Provider not found",IF(N341&lt;=M341,"End must be after start",IF(AND(J341="Available",L341&gt;Q341),"Booked exceeds capacity","OK"))))))</f>
        <v/>
      </c>
      <c r="V341" s="22">
        <f>IF(U341="","",IF(U341&lt;&gt;"OK",U341,IF(T341="Overlap","Overlap","OK")))</f>
        <v/>
      </c>
      <c r="W341" s="20" t="n"/>
      <c r="X341" s="22">
        <f>IF(OR(D341="",C341&lt;&gt;"Active"),0,IF(AND(D341&gt;=Dashboard!$A$5,D341&lt;=Dashboard!$C$5,OR(Dashboard!$E$5="All Clinics",H341=Dashboard!$E$5),OR(Dashboard!$G$5="All Providers",F341=Dashboard!$G$5),OR(Dashboard!$I$5="All Visit Modes",I341=Dashboard!$I$5)),1,0))</f>
        <v/>
      </c>
    </row>
    <row r="342">
      <c r="A342" s="20" t="n"/>
      <c r="B342" s="21" t="n"/>
      <c r="C342" s="20" t="n"/>
      <c r="D342" s="21" t="n"/>
      <c r="E342" s="22">
        <f>IF(D342="","",CHOOSE(WEEKDAY(D342,1),"Sunday","Monday","Tuesday","Wednesday","Thursday","Friday","Saturday"))</f>
        <v/>
      </c>
      <c r="F342" s="20" t="n"/>
      <c r="G342" s="22">
        <f>IFERROR(INDEX('Provider Directory'!$A$7:$A$106,MATCH(F342,'Provider Directory'!$C$7:$C$106,0)),"")</f>
        <v/>
      </c>
      <c r="H342" s="20" t="n"/>
      <c r="I342" s="20" t="n"/>
      <c r="J342" s="20" t="n"/>
      <c r="K342" s="20" t="n"/>
      <c r="L342" s="20" t="n"/>
      <c r="M342" s="23" t="n"/>
      <c r="N342" s="23" t="n"/>
      <c r="O342" s="20" t="n"/>
      <c r="P342" s="24">
        <f>IF(OR(C342&lt;&gt;"Active",J342&lt;&gt;"Available",N342&lt;=M342),0,MAX(0,((N342-M342)*1440-IF(O342="",0,O342))/60))</f>
        <v/>
      </c>
      <c r="Q342" s="22">
        <f>IF(OR(K342="",K342&lt;=0,P342&lt;=0),0,INT(P342*60/K342))</f>
        <v/>
      </c>
      <c r="R342" s="22">
        <f>IF(Q342="","",MAX(0,Q342-IF(L342="",0,L342)))</f>
        <v/>
      </c>
      <c r="S342" s="34">
        <f>IF(Q342=0,"",IF(L342="",0,L342/Q342))</f>
        <v/>
      </c>
      <c r="T342" s="22">
        <f>IF(OR(A342="",C342&lt;&gt;"Active"),"",IF(SUMPRODUCT(($C$7:$C$506="Active")*($D$7:$D$506=D342)*($F$7:$F$506=F342)*($M$7:$M$506&lt;N342)*($N$7:$N$506&gt;M342)*($A$7:$A$506&lt;&gt;A342))&gt;0,"Overlap",""))</f>
        <v/>
      </c>
      <c r="U342" s="22">
        <f>IF(COUNTA(A342:O342)=0,"",IF(A342="","Missing ID",IF(COUNTIF($A$7:$A$506,A342)&gt;1,"Duplicate ID",IF(G342="","Provider not found",IF(N342&lt;=M342,"End must be after start",IF(AND(J342="Available",L342&gt;Q342),"Booked exceeds capacity","OK"))))))</f>
        <v/>
      </c>
      <c r="V342" s="22">
        <f>IF(U342="","",IF(U342&lt;&gt;"OK",U342,IF(T342="Overlap","Overlap","OK")))</f>
        <v/>
      </c>
      <c r="W342" s="20" t="n"/>
      <c r="X342" s="22">
        <f>IF(OR(D342="",C342&lt;&gt;"Active"),0,IF(AND(D342&gt;=Dashboard!$A$5,D342&lt;=Dashboard!$C$5,OR(Dashboard!$E$5="All Clinics",H342=Dashboard!$E$5),OR(Dashboard!$G$5="All Providers",F342=Dashboard!$G$5),OR(Dashboard!$I$5="All Visit Modes",I342=Dashboard!$I$5)),1,0))</f>
        <v/>
      </c>
    </row>
    <row r="343">
      <c r="A343" s="20" t="n"/>
      <c r="B343" s="21" t="n"/>
      <c r="C343" s="20" t="n"/>
      <c r="D343" s="21" t="n"/>
      <c r="E343" s="22">
        <f>IF(D343="","",CHOOSE(WEEKDAY(D343,1),"Sunday","Monday","Tuesday","Wednesday","Thursday","Friday","Saturday"))</f>
        <v/>
      </c>
      <c r="F343" s="20" t="n"/>
      <c r="G343" s="22">
        <f>IFERROR(INDEX('Provider Directory'!$A$7:$A$106,MATCH(F343,'Provider Directory'!$C$7:$C$106,0)),"")</f>
        <v/>
      </c>
      <c r="H343" s="20" t="n"/>
      <c r="I343" s="20" t="n"/>
      <c r="J343" s="20" t="n"/>
      <c r="K343" s="20" t="n"/>
      <c r="L343" s="20" t="n"/>
      <c r="M343" s="23" t="n"/>
      <c r="N343" s="23" t="n"/>
      <c r="O343" s="20" t="n"/>
      <c r="P343" s="24">
        <f>IF(OR(C343&lt;&gt;"Active",J343&lt;&gt;"Available",N343&lt;=M343),0,MAX(0,((N343-M343)*1440-IF(O343="",0,O343))/60))</f>
        <v/>
      </c>
      <c r="Q343" s="22">
        <f>IF(OR(K343="",K343&lt;=0,P343&lt;=0),0,INT(P343*60/K343))</f>
        <v/>
      </c>
      <c r="R343" s="22">
        <f>IF(Q343="","",MAX(0,Q343-IF(L343="",0,L343)))</f>
        <v/>
      </c>
      <c r="S343" s="34">
        <f>IF(Q343=0,"",IF(L343="",0,L343/Q343))</f>
        <v/>
      </c>
      <c r="T343" s="22">
        <f>IF(OR(A343="",C343&lt;&gt;"Active"),"",IF(SUMPRODUCT(($C$7:$C$506="Active")*($D$7:$D$506=D343)*($F$7:$F$506=F343)*($M$7:$M$506&lt;N343)*($N$7:$N$506&gt;M343)*($A$7:$A$506&lt;&gt;A343))&gt;0,"Overlap",""))</f>
        <v/>
      </c>
      <c r="U343" s="22">
        <f>IF(COUNTA(A343:O343)=0,"",IF(A343="","Missing ID",IF(COUNTIF($A$7:$A$506,A343)&gt;1,"Duplicate ID",IF(G343="","Provider not found",IF(N343&lt;=M343,"End must be after start",IF(AND(J343="Available",L343&gt;Q343),"Booked exceeds capacity","OK"))))))</f>
        <v/>
      </c>
      <c r="V343" s="22">
        <f>IF(U343="","",IF(U343&lt;&gt;"OK",U343,IF(T343="Overlap","Overlap","OK")))</f>
        <v/>
      </c>
      <c r="W343" s="20" t="n"/>
      <c r="X343" s="22">
        <f>IF(OR(D343="",C343&lt;&gt;"Active"),0,IF(AND(D343&gt;=Dashboard!$A$5,D343&lt;=Dashboard!$C$5,OR(Dashboard!$E$5="All Clinics",H343=Dashboard!$E$5),OR(Dashboard!$G$5="All Providers",F343=Dashboard!$G$5),OR(Dashboard!$I$5="All Visit Modes",I343=Dashboard!$I$5)),1,0))</f>
        <v/>
      </c>
    </row>
    <row r="344">
      <c r="A344" s="20" t="n"/>
      <c r="B344" s="21" t="n"/>
      <c r="C344" s="20" t="n"/>
      <c r="D344" s="21" t="n"/>
      <c r="E344" s="22">
        <f>IF(D344="","",CHOOSE(WEEKDAY(D344,1),"Sunday","Monday","Tuesday","Wednesday","Thursday","Friday","Saturday"))</f>
        <v/>
      </c>
      <c r="F344" s="20" t="n"/>
      <c r="G344" s="22">
        <f>IFERROR(INDEX('Provider Directory'!$A$7:$A$106,MATCH(F344,'Provider Directory'!$C$7:$C$106,0)),"")</f>
        <v/>
      </c>
      <c r="H344" s="20" t="n"/>
      <c r="I344" s="20" t="n"/>
      <c r="J344" s="20" t="n"/>
      <c r="K344" s="20" t="n"/>
      <c r="L344" s="20" t="n"/>
      <c r="M344" s="23" t="n"/>
      <c r="N344" s="23" t="n"/>
      <c r="O344" s="20" t="n"/>
      <c r="P344" s="24">
        <f>IF(OR(C344&lt;&gt;"Active",J344&lt;&gt;"Available",N344&lt;=M344),0,MAX(0,((N344-M344)*1440-IF(O344="",0,O344))/60))</f>
        <v/>
      </c>
      <c r="Q344" s="22">
        <f>IF(OR(K344="",K344&lt;=0,P344&lt;=0),0,INT(P344*60/K344))</f>
        <v/>
      </c>
      <c r="R344" s="22">
        <f>IF(Q344="","",MAX(0,Q344-IF(L344="",0,L344)))</f>
        <v/>
      </c>
      <c r="S344" s="34">
        <f>IF(Q344=0,"",IF(L344="",0,L344/Q344))</f>
        <v/>
      </c>
      <c r="T344" s="22">
        <f>IF(OR(A344="",C344&lt;&gt;"Active"),"",IF(SUMPRODUCT(($C$7:$C$506="Active")*($D$7:$D$506=D344)*($F$7:$F$506=F344)*($M$7:$M$506&lt;N344)*($N$7:$N$506&gt;M344)*($A$7:$A$506&lt;&gt;A344))&gt;0,"Overlap",""))</f>
        <v/>
      </c>
      <c r="U344" s="22">
        <f>IF(COUNTA(A344:O344)=0,"",IF(A344="","Missing ID",IF(COUNTIF($A$7:$A$506,A344)&gt;1,"Duplicate ID",IF(G344="","Provider not found",IF(N344&lt;=M344,"End must be after start",IF(AND(J344="Available",L344&gt;Q344),"Booked exceeds capacity","OK"))))))</f>
        <v/>
      </c>
      <c r="V344" s="22">
        <f>IF(U344="","",IF(U344&lt;&gt;"OK",U344,IF(T344="Overlap","Overlap","OK")))</f>
        <v/>
      </c>
      <c r="W344" s="20" t="n"/>
      <c r="X344" s="22">
        <f>IF(OR(D344="",C344&lt;&gt;"Active"),0,IF(AND(D344&gt;=Dashboard!$A$5,D344&lt;=Dashboard!$C$5,OR(Dashboard!$E$5="All Clinics",H344=Dashboard!$E$5),OR(Dashboard!$G$5="All Providers",F344=Dashboard!$G$5),OR(Dashboard!$I$5="All Visit Modes",I344=Dashboard!$I$5)),1,0))</f>
        <v/>
      </c>
    </row>
    <row r="345">
      <c r="A345" s="20" t="n"/>
      <c r="B345" s="21" t="n"/>
      <c r="C345" s="20" t="n"/>
      <c r="D345" s="21" t="n"/>
      <c r="E345" s="22">
        <f>IF(D345="","",CHOOSE(WEEKDAY(D345,1),"Sunday","Monday","Tuesday","Wednesday","Thursday","Friday","Saturday"))</f>
        <v/>
      </c>
      <c r="F345" s="20" t="n"/>
      <c r="G345" s="22">
        <f>IFERROR(INDEX('Provider Directory'!$A$7:$A$106,MATCH(F345,'Provider Directory'!$C$7:$C$106,0)),"")</f>
        <v/>
      </c>
      <c r="H345" s="20" t="n"/>
      <c r="I345" s="20" t="n"/>
      <c r="J345" s="20" t="n"/>
      <c r="K345" s="20" t="n"/>
      <c r="L345" s="20" t="n"/>
      <c r="M345" s="23" t="n"/>
      <c r="N345" s="23" t="n"/>
      <c r="O345" s="20" t="n"/>
      <c r="P345" s="24">
        <f>IF(OR(C345&lt;&gt;"Active",J345&lt;&gt;"Available",N345&lt;=M345),0,MAX(0,((N345-M345)*1440-IF(O345="",0,O345))/60))</f>
        <v/>
      </c>
      <c r="Q345" s="22">
        <f>IF(OR(K345="",K345&lt;=0,P345&lt;=0),0,INT(P345*60/K345))</f>
        <v/>
      </c>
      <c r="R345" s="22">
        <f>IF(Q345="","",MAX(0,Q345-IF(L345="",0,L345)))</f>
        <v/>
      </c>
      <c r="S345" s="34">
        <f>IF(Q345=0,"",IF(L345="",0,L345/Q345))</f>
        <v/>
      </c>
      <c r="T345" s="22">
        <f>IF(OR(A345="",C345&lt;&gt;"Active"),"",IF(SUMPRODUCT(($C$7:$C$506="Active")*($D$7:$D$506=D345)*($F$7:$F$506=F345)*($M$7:$M$506&lt;N345)*($N$7:$N$506&gt;M345)*($A$7:$A$506&lt;&gt;A345))&gt;0,"Overlap",""))</f>
        <v/>
      </c>
      <c r="U345" s="22">
        <f>IF(COUNTA(A345:O345)=0,"",IF(A345="","Missing ID",IF(COUNTIF($A$7:$A$506,A345)&gt;1,"Duplicate ID",IF(G345="","Provider not found",IF(N345&lt;=M345,"End must be after start",IF(AND(J345="Available",L345&gt;Q345),"Booked exceeds capacity","OK"))))))</f>
        <v/>
      </c>
      <c r="V345" s="22">
        <f>IF(U345="","",IF(U345&lt;&gt;"OK",U345,IF(T345="Overlap","Overlap","OK")))</f>
        <v/>
      </c>
      <c r="W345" s="20" t="n"/>
      <c r="X345" s="22">
        <f>IF(OR(D345="",C345&lt;&gt;"Active"),0,IF(AND(D345&gt;=Dashboard!$A$5,D345&lt;=Dashboard!$C$5,OR(Dashboard!$E$5="All Clinics",H345=Dashboard!$E$5),OR(Dashboard!$G$5="All Providers",F345=Dashboard!$G$5),OR(Dashboard!$I$5="All Visit Modes",I345=Dashboard!$I$5)),1,0))</f>
        <v/>
      </c>
    </row>
    <row r="346">
      <c r="A346" s="20" t="n"/>
      <c r="B346" s="21" t="n"/>
      <c r="C346" s="20" t="n"/>
      <c r="D346" s="21" t="n"/>
      <c r="E346" s="22">
        <f>IF(D346="","",CHOOSE(WEEKDAY(D346,1),"Sunday","Monday","Tuesday","Wednesday","Thursday","Friday","Saturday"))</f>
        <v/>
      </c>
      <c r="F346" s="20" t="n"/>
      <c r="G346" s="22">
        <f>IFERROR(INDEX('Provider Directory'!$A$7:$A$106,MATCH(F346,'Provider Directory'!$C$7:$C$106,0)),"")</f>
        <v/>
      </c>
      <c r="H346" s="20" t="n"/>
      <c r="I346" s="20" t="n"/>
      <c r="J346" s="20" t="n"/>
      <c r="K346" s="20" t="n"/>
      <c r="L346" s="20" t="n"/>
      <c r="M346" s="23" t="n"/>
      <c r="N346" s="23" t="n"/>
      <c r="O346" s="20" t="n"/>
      <c r="P346" s="24">
        <f>IF(OR(C346&lt;&gt;"Active",J346&lt;&gt;"Available",N346&lt;=M346),0,MAX(0,((N346-M346)*1440-IF(O346="",0,O346))/60))</f>
        <v/>
      </c>
      <c r="Q346" s="22">
        <f>IF(OR(K346="",K346&lt;=0,P346&lt;=0),0,INT(P346*60/K346))</f>
        <v/>
      </c>
      <c r="R346" s="22">
        <f>IF(Q346="","",MAX(0,Q346-IF(L346="",0,L346)))</f>
        <v/>
      </c>
      <c r="S346" s="34">
        <f>IF(Q346=0,"",IF(L346="",0,L346/Q346))</f>
        <v/>
      </c>
      <c r="T346" s="22">
        <f>IF(OR(A346="",C346&lt;&gt;"Active"),"",IF(SUMPRODUCT(($C$7:$C$506="Active")*($D$7:$D$506=D346)*($F$7:$F$506=F346)*($M$7:$M$506&lt;N346)*($N$7:$N$506&gt;M346)*($A$7:$A$506&lt;&gt;A346))&gt;0,"Overlap",""))</f>
        <v/>
      </c>
      <c r="U346" s="22">
        <f>IF(COUNTA(A346:O346)=0,"",IF(A346="","Missing ID",IF(COUNTIF($A$7:$A$506,A346)&gt;1,"Duplicate ID",IF(G346="","Provider not found",IF(N346&lt;=M346,"End must be after start",IF(AND(J346="Available",L346&gt;Q346),"Booked exceeds capacity","OK"))))))</f>
        <v/>
      </c>
      <c r="V346" s="22">
        <f>IF(U346="","",IF(U346&lt;&gt;"OK",U346,IF(T346="Overlap","Overlap","OK")))</f>
        <v/>
      </c>
      <c r="W346" s="20" t="n"/>
      <c r="X346" s="22">
        <f>IF(OR(D346="",C346&lt;&gt;"Active"),0,IF(AND(D346&gt;=Dashboard!$A$5,D346&lt;=Dashboard!$C$5,OR(Dashboard!$E$5="All Clinics",H346=Dashboard!$E$5),OR(Dashboard!$G$5="All Providers",F346=Dashboard!$G$5),OR(Dashboard!$I$5="All Visit Modes",I346=Dashboard!$I$5)),1,0))</f>
        <v/>
      </c>
    </row>
    <row r="347">
      <c r="A347" s="20" t="n"/>
      <c r="B347" s="21" t="n"/>
      <c r="C347" s="20" t="n"/>
      <c r="D347" s="21" t="n"/>
      <c r="E347" s="22">
        <f>IF(D347="","",CHOOSE(WEEKDAY(D347,1),"Sunday","Monday","Tuesday","Wednesday","Thursday","Friday","Saturday"))</f>
        <v/>
      </c>
      <c r="F347" s="20" t="n"/>
      <c r="G347" s="22">
        <f>IFERROR(INDEX('Provider Directory'!$A$7:$A$106,MATCH(F347,'Provider Directory'!$C$7:$C$106,0)),"")</f>
        <v/>
      </c>
      <c r="H347" s="20" t="n"/>
      <c r="I347" s="20" t="n"/>
      <c r="J347" s="20" t="n"/>
      <c r="K347" s="20" t="n"/>
      <c r="L347" s="20" t="n"/>
      <c r="M347" s="23" t="n"/>
      <c r="N347" s="23" t="n"/>
      <c r="O347" s="20" t="n"/>
      <c r="P347" s="24">
        <f>IF(OR(C347&lt;&gt;"Active",J347&lt;&gt;"Available",N347&lt;=M347),0,MAX(0,((N347-M347)*1440-IF(O347="",0,O347))/60))</f>
        <v/>
      </c>
      <c r="Q347" s="22">
        <f>IF(OR(K347="",K347&lt;=0,P347&lt;=0),0,INT(P347*60/K347))</f>
        <v/>
      </c>
      <c r="R347" s="22">
        <f>IF(Q347="","",MAX(0,Q347-IF(L347="",0,L347)))</f>
        <v/>
      </c>
      <c r="S347" s="34">
        <f>IF(Q347=0,"",IF(L347="",0,L347/Q347))</f>
        <v/>
      </c>
      <c r="T347" s="22">
        <f>IF(OR(A347="",C347&lt;&gt;"Active"),"",IF(SUMPRODUCT(($C$7:$C$506="Active")*($D$7:$D$506=D347)*($F$7:$F$506=F347)*($M$7:$M$506&lt;N347)*($N$7:$N$506&gt;M347)*($A$7:$A$506&lt;&gt;A347))&gt;0,"Overlap",""))</f>
        <v/>
      </c>
      <c r="U347" s="22">
        <f>IF(COUNTA(A347:O347)=0,"",IF(A347="","Missing ID",IF(COUNTIF($A$7:$A$506,A347)&gt;1,"Duplicate ID",IF(G347="","Provider not found",IF(N347&lt;=M347,"End must be after start",IF(AND(J347="Available",L347&gt;Q347),"Booked exceeds capacity","OK"))))))</f>
        <v/>
      </c>
      <c r="V347" s="22">
        <f>IF(U347="","",IF(U347&lt;&gt;"OK",U347,IF(T347="Overlap","Overlap","OK")))</f>
        <v/>
      </c>
      <c r="W347" s="20" t="n"/>
      <c r="X347" s="22">
        <f>IF(OR(D347="",C347&lt;&gt;"Active"),0,IF(AND(D347&gt;=Dashboard!$A$5,D347&lt;=Dashboard!$C$5,OR(Dashboard!$E$5="All Clinics",H347=Dashboard!$E$5),OR(Dashboard!$G$5="All Providers",F347=Dashboard!$G$5),OR(Dashboard!$I$5="All Visit Modes",I347=Dashboard!$I$5)),1,0))</f>
        <v/>
      </c>
    </row>
    <row r="348">
      <c r="A348" s="20" t="n"/>
      <c r="B348" s="21" t="n"/>
      <c r="C348" s="20" t="n"/>
      <c r="D348" s="21" t="n"/>
      <c r="E348" s="22">
        <f>IF(D348="","",CHOOSE(WEEKDAY(D348,1),"Sunday","Monday","Tuesday","Wednesday","Thursday","Friday","Saturday"))</f>
        <v/>
      </c>
      <c r="F348" s="20" t="n"/>
      <c r="G348" s="22">
        <f>IFERROR(INDEX('Provider Directory'!$A$7:$A$106,MATCH(F348,'Provider Directory'!$C$7:$C$106,0)),"")</f>
        <v/>
      </c>
      <c r="H348" s="20" t="n"/>
      <c r="I348" s="20" t="n"/>
      <c r="J348" s="20" t="n"/>
      <c r="K348" s="20" t="n"/>
      <c r="L348" s="20" t="n"/>
      <c r="M348" s="23" t="n"/>
      <c r="N348" s="23" t="n"/>
      <c r="O348" s="20" t="n"/>
      <c r="P348" s="24">
        <f>IF(OR(C348&lt;&gt;"Active",J348&lt;&gt;"Available",N348&lt;=M348),0,MAX(0,((N348-M348)*1440-IF(O348="",0,O348))/60))</f>
        <v/>
      </c>
      <c r="Q348" s="22">
        <f>IF(OR(K348="",K348&lt;=0,P348&lt;=0),0,INT(P348*60/K348))</f>
        <v/>
      </c>
      <c r="R348" s="22">
        <f>IF(Q348="","",MAX(0,Q348-IF(L348="",0,L348)))</f>
        <v/>
      </c>
      <c r="S348" s="34">
        <f>IF(Q348=0,"",IF(L348="",0,L348/Q348))</f>
        <v/>
      </c>
      <c r="T348" s="22">
        <f>IF(OR(A348="",C348&lt;&gt;"Active"),"",IF(SUMPRODUCT(($C$7:$C$506="Active")*($D$7:$D$506=D348)*($F$7:$F$506=F348)*($M$7:$M$506&lt;N348)*($N$7:$N$506&gt;M348)*($A$7:$A$506&lt;&gt;A348))&gt;0,"Overlap",""))</f>
        <v/>
      </c>
      <c r="U348" s="22">
        <f>IF(COUNTA(A348:O348)=0,"",IF(A348="","Missing ID",IF(COUNTIF($A$7:$A$506,A348)&gt;1,"Duplicate ID",IF(G348="","Provider not found",IF(N348&lt;=M348,"End must be after start",IF(AND(J348="Available",L348&gt;Q348),"Booked exceeds capacity","OK"))))))</f>
        <v/>
      </c>
      <c r="V348" s="22">
        <f>IF(U348="","",IF(U348&lt;&gt;"OK",U348,IF(T348="Overlap","Overlap","OK")))</f>
        <v/>
      </c>
      <c r="W348" s="20" t="n"/>
      <c r="X348" s="22">
        <f>IF(OR(D348="",C348&lt;&gt;"Active"),0,IF(AND(D348&gt;=Dashboard!$A$5,D348&lt;=Dashboard!$C$5,OR(Dashboard!$E$5="All Clinics",H348=Dashboard!$E$5),OR(Dashboard!$G$5="All Providers",F348=Dashboard!$G$5),OR(Dashboard!$I$5="All Visit Modes",I348=Dashboard!$I$5)),1,0))</f>
        <v/>
      </c>
    </row>
    <row r="349">
      <c r="A349" s="20" t="n"/>
      <c r="B349" s="21" t="n"/>
      <c r="C349" s="20" t="n"/>
      <c r="D349" s="21" t="n"/>
      <c r="E349" s="22">
        <f>IF(D349="","",CHOOSE(WEEKDAY(D349,1),"Sunday","Monday","Tuesday","Wednesday","Thursday","Friday","Saturday"))</f>
        <v/>
      </c>
      <c r="F349" s="20" t="n"/>
      <c r="G349" s="22">
        <f>IFERROR(INDEX('Provider Directory'!$A$7:$A$106,MATCH(F349,'Provider Directory'!$C$7:$C$106,0)),"")</f>
        <v/>
      </c>
      <c r="H349" s="20" t="n"/>
      <c r="I349" s="20" t="n"/>
      <c r="J349" s="20" t="n"/>
      <c r="K349" s="20" t="n"/>
      <c r="L349" s="20" t="n"/>
      <c r="M349" s="23" t="n"/>
      <c r="N349" s="23" t="n"/>
      <c r="O349" s="20" t="n"/>
      <c r="P349" s="24">
        <f>IF(OR(C349&lt;&gt;"Active",J349&lt;&gt;"Available",N349&lt;=M349),0,MAX(0,((N349-M349)*1440-IF(O349="",0,O349))/60))</f>
        <v/>
      </c>
      <c r="Q349" s="22">
        <f>IF(OR(K349="",K349&lt;=0,P349&lt;=0),0,INT(P349*60/K349))</f>
        <v/>
      </c>
      <c r="R349" s="22">
        <f>IF(Q349="","",MAX(0,Q349-IF(L349="",0,L349)))</f>
        <v/>
      </c>
      <c r="S349" s="34">
        <f>IF(Q349=0,"",IF(L349="",0,L349/Q349))</f>
        <v/>
      </c>
      <c r="T349" s="22">
        <f>IF(OR(A349="",C349&lt;&gt;"Active"),"",IF(SUMPRODUCT(($C$7:$C$506="Active")*($D$7:$D$506=D349)*($F$7:$F$506=F349)*($M$7:$M$506&lt;N349)*($N$7:$N$506&gt;M349)*($A$7:$A$506&lt;&gt;A349))&gt;0,"Overlap",""))</f>
        <v/>
      </c>
      <c r="U349" s="22">
        <f>IF(COUNTA(A349:O349)=0,"",IF(A349="","Missing ID",IF(COUNTIF($A$7:$A$506,A349)&gt;1,"Duplicate ID",IF(G349="","Provider not found",IF(N349&lt;=M349,"End must be after start",IF(AND(J349="Available",L349&gt;Q349),"Booked exceeds capacity","OK"))))))</f>
        <v/>
      </c>
      <c r="V349" s="22">
        <f>IF(U349="","",IF(U349&lt;&gt;"OK",U349,IF(T349="Overlap","Overlap","OK")))</f>
        <v/>
      </c>
      <c r="W349" s="20" t="n"/>
      <c r="X349" s="22">
        <f>IF(OR(D349="",C349&lt;&gt;"Active"),0,IF(AND(D349&gt;=Dashboard!$A$5,D349&lt;=Dashboard!$C$5,OR(Dashboard!$E$5="All Clinics",H349=Dashboard!$E$5),OR(Dashboard!$G$5="All Providers",F349=Dashboard!$G$5),OR(Dashboard!$I$5="All Visit Modes",I349=Dashboard!$I$5)),1,0))</f>
        <v/>
      </c>
    </row>
    <row r="350">
      <c r="A350" s="20" t="n"/>
      <c r="B350" s="21" t="n"/>
      <c r="C350" s="20" t="n"/>
      <c r="D350" s="21" t="n"/>
      <c r="E350" s="22">
        <f>IF(D350="","",CHOOSE(WEEKDAY(D350,1),"Sunday","Monday","Tuesday","Wednesday","Thursday","Friday","Saturday"))</f>
        <v/>
      </c>
      <c r="F350" s="20" t="n"/>
      <c r="G350" s="22">
        <f>IFERROR(INDEX('Provider Directory'!$A$7:$A$106,MATCH(F350,'Provider Directory'!$C$7:$C$106,0)),"")</f>
        <v/>
      </c>
      <c r="H350" s="20" t="n"/>
      <c r="I350" s="20" t="n"/>
      <c r="J350" s="20" t="n"/>
      <c r="K350" s="20" t="n"/>
      <c r="L350" s="20" t="n"/>
      <c r="M350" s="23" t="n"/>
      <c r="N350" s="23" t="n"/>
      <c r="O350" s="20" t="n"/>
      <c r="P350" s="24">
        <f>IF(OR(C350&lt;&gt;"Active",J350&lt;&gt;"Available",N350&lt;=M350),0,MAX(0,((N350-M350)*1440-IF(O350="",0,O350))/60))</f>
        <v/>
      </c>
      <c r="Q350" s="22">
        <f>IF(OR(K350="",K350&lt;=0,P350&lt;=0),0,INT(P350*60/K350))</f>
        <v/>
      </c>
      <c r="R350" s="22">
        <f>IF(Q350="","",MAX(0,Q350-IF(L350="",0,L350)))</f>
        <v/>
      </c>
      <c r="S350" s="34">
        <f>IF(Q350=0,"",IF(L350="",0,L350/Q350))</f>
        <v/>
      </c>
      <c r="T350" s="22">
        <f>IF(OR(A350="",C350&lt;&gt;"Active"),"",IF(SUMPRODUCT(($C$7:$C$506="Active")*($D$7:$D$506=D350)*($F$7:$F$506=F350)*($M$7:$M$506&lt;N350)*($N$7:$N$506&gt;M350)*($A$7:$A$506&lt;&gt;A350))&gt;0,"Overlap",""))</f>
        <v/>
      </c>
      <c r="U350" s="22">
        <f>IF(COUNTA(A350:O350)=0,"",IF(A350="","Missing ID",IF(COUNTIF($A$7:$A$506,A350)&gt;1,"Duplicate ID",IF(G350="","Provider not found",IF(N350&lt;=M350,"End must be after start",IF(AND(J350="Available",L350&gt;Q350),"Booked exceeds capacity","OK"))))))</f>
        <v/>
      </c>
      <c r="V350" s="22">
        <f>IF(U350="","",IF(U350&lt;&gt;"OK",U350,IF(T350="Overlap","Overlap","OK")))</f>
        <v/>
      </c>
      <c r="W350" s="20" t="n"/>
      <c r="X350" s="22">
        <f>IF(OR(D350="",C350&lt;&gt;"Active"),0,IF(AND(D350&gt;=Dashboard!$A$5,D350&lt;=Dashboard!$C$5,OR(Dashboard!$E$5="All Clinics",H350=Dashboard!$E$5),OR(Dashboard!$G$5="All Providers",F350=Dashboard!$G$5),OR(Dashboard!$I$5="All Visit Modes",I350=Dashboard!$I$5)),1,0))</f>
        <v/>
      </c>
    </row>
    <row r="351">
      <c r="A351" s="20" t="n"/>
      <c r="B351" s="21" t="n"/>
      <c r="C351" s="20" t="n"/>
      <c r="D351" s="21" t="n"/>
      <c r="E351" s="22">
        <f>IF(D351="","",CHOOSE(WEEKDAY(D351,1),"Sunday","Monday","Tuesday","Wednesday","Thursday","Friday","Saturday"))</f>
        <v/>
      </c>
      <c r="F351" s="20" t="n"/>
      <c r="G351" s="22">
        <f>IFERROR(INDEX('Provider Directory'!$A$7:$A$106,MATCH(F351,'Provider Directory'!$C$7:$C$106,0)),"")</f>
        <v/>
      </c>
      <c r="H351" s="20" t="n"/>
      <c r="I351" s="20" t="n"/>
      <c r="J351" s="20" t="n"/>
      <c r="K351" s="20" t="n"/>
      <c r="L351" s="20" t="n"/>
      <c r="M351" s="23" t="n"/>
      <c r="N351" s="23" t="n"/>
      <c r="O351" s="20" t="n"/>
      <c r="P351" s="24">
        <f>IF(OR(C351&lt;&gt;"Active",J351&lt;&gt;"Available",N351&lt;=M351),0,MAX(0,((N351-M351)*1440-IF(O351="",0,O351))/60))</f>
        <v/>
      </c>
      <c r="Q351" s="22">
        <f>IF(OR(K351="",K351&lt;=0,P351&lt;=0),0,INT(P351*60/K351))</f>
        <v/>
      </c>
      <c r="R351" s="22">
        <f>IF(Q351="","",MAX(0,Q351-IF(L351="",0,L351)))</f>
        <v/>
      </c>
      <c r="S351" s="34">
        <f>IF(Q351=0,"",IF(L351="",0,L351/Q351))</f>
        <v/>
      </c>
      <c r="T351" s="22">
        <f>IF(OR(A351="",C351&lt;&gt;"Active"),"",IF(SUMPRODUCT(($C$7:$C$506="Active")*($D$7:$D$506=D351)*($F$7:$F$506=F351)*($M$7:$M$506&lt;N351)*($N$7:$N$506&gt;M351)*($A$7:$A$506&lt;&gt;A351))&gt;0,"Overlap",""))</f>
        <v/>
      </c>
      <c r="U351" s="22">
        <f>IF(COUNTA(A351:O351)=0,"",IF(A351="","Missing ID",IF(COUNTIF($A$7:$A$506,A351)&gt;1,"Duplicate ID",IF(G351="","Provider not found",IF(N351&lt;=M351,"End must be after start",IF(AND(J351="Available",L351&gt;Q351),"Booked exceeds capacity","OK"))))))</f>
        <v/>
      </c>
      <c r="V351" s="22">
        <f>IF(U351="","",IF(U351&lt;&gt;"OK",U351,IF(T351="Overlap","Overlap","OK")))</f>
        <v/>
      </c>
      <c r="W351" s="20" t="n"/>
      <c r="X351" s="22">
        <f>IF(OR(D351="",C351&lt;&gt;"Active"),0,IF(AND(D351&gt;=Dashboard!$A$5,D351&lt;=Dashboard!$C$5,OR(Dashboard!$E$5="All Clinics",H351=Dashboard!$E$5),OR(Dashboard!$G$5="All Providers",F351=Dashboard!$G$5),OR(Dashboard!$I$5="All Visit Modes",I351=Dashboard!$I$5)),1,0))</f>
        <v/>
      </c>
    </row>
    <row r="352">
      <c r="A352" s="20" t="n"/>
      <c r="B352" s="21" t="n"/>
      <c r="C352" s="20" t="n"/>
      <c r="D352" s="21" t="n"/>
      <c r="E352" s="22">
        <f>IF(D352="","",CHOOSE(WEEKDAY(D352,1),"Sunday","Monday","Tuesday","Wednesday","Thursday","Friday","Saturday"))</f>
        <v/>
      </c>
      <c r="F352" s="20" t="n"/>
      <c r="G352" s="22">
        <f>IFERROR(INDEX('Provider Directory'!$A$7:$A$106,MATCH(F352,'Provider Directory'!$C$7:$C$106,0)),"")</f>
        <v/>
      </c>
      <c r="H352" s="20" t="n"/>
      <c r="I352" s="20" t="n"/>
      <c r="J352" s="20" t="n"/>
      <c r="K352" s="20" t="n"/>
      <c r="L352" s="20" t="n"/>
      <c r="M352" s="23" t="n"/>
      <c r="N352" s="23" t="n"/>
      <c r="O352" s="20" t="n"/>
      <c r="P352" s="24">
        <f>IF(OR(C352&lt;&gt;"Active",J352&lt;&gt;"Available",N352&lt;=M352),0,MAX(0,((N352-M352)*1440-IF(O352="",0,O352))/60))</f>
        <v/>
      </c>
      <c r="Q352" s="22">
        <f>IF(OR(K352="",K352&lt;=0,P352&lt;=0),0,INT(P352*60/K352))</f>
        <v/>
      </c>
      <c r="R352" s="22">
        <f>IF(Q352="","",MAX(0,Q352-IF(L352="",0,L352)))</f>
        <v/>
      </c>
      <c r="S352" s="34">
        <f>IF(Q352=0,"",IF(L352="",0,L352/Q352))</f>
        <v/>
      </c>
      <c r="T352" s="22">
        <f>IF(OR(A352="",C352&lt;&gt;"Active"),"",IF(SUMPRODUCT(($C$7:$C$506="Active")*($D$7:$D$506=D352)*($F$7:$F$506=F352)*($M$7:$M$506&lt;N352)*($N$7:$N$506&gt;M352)*($A$7:$A$506&lt;&gt;A352))&gt;0,"Overlap",""))</f>
        <v/>
      </c>
      <c r="U352" s="22">
        <f>IF(COUNTA(A352:O352)=0,"",IF(A352="","Missing ID",IF(COUNTIF($A$7:$A$506,A352)&gt;1,"Duplicate ID",IF(G352="","Provider not found",IF(N352&lt;=M352,"End must be after start",IF(AND(J352="Available",L352&gt;Q352),"Booked exceeds capacity","OK"))))))</f>
        <v/>
      </c>
      <c r="V352" s="22">
        <f>IF(U352="","",IF(U352&lt;&gt;"OK",U352,IF(T352="Overlap","Overlap","OK")))</f>
        <v/>
      </c>
      <c r="W352" s="20" t="n"/>
      <c r="X352" s="22">
        <f>IF(OR(D352="",C352&lt;&gt;"Active"),0,IF(AND(D352&gt;=Dashboard!$A$5,D352&lt;=Dashboard!$C$5,OR(Dashboard!$E$5="All Clinics",H352=Dashboard!$E$5),OR(Dashboard!$G$5="All Providers",F352=Dashboard!$G$5),OR(Dashboard!$I$5="All Visit Modes",I352=Dashboard!$I$5)),1,0))</f>
        <v/>
      </c>
    </row>
    <row r="353">
      <c r="A353" s="20" t="n"/>
      <c r="B353" s="21" t="n"/>
      <c r="C353" s="20" t="n"/>
      <c r="D353" s="21" t="n"/>
      <c r="E353" s="22">
        <f>IF(D353="","",CHOOSE(WEEKDAY(D353,1),"Sunday","Monday","Tuesday","Wednesday","Thursday","Friday","Saturday"))</f>
        <v/>
      </c>
      <c r="F353" s="20" t="n"/>
      <c r="G353" s="22">
        <f>IFERROR(INDEX('Provider Directory'!$A$7:$A$106,MATCH(F353,'Provider Directory'!$C$7:$C$106,0)),"")</f>
        <v/>
      </c>
      <c r="H353" s="20" t="n"/>
      <c r="I353" s="20" t="n"/>
      <c r="J353" s="20" t="n"/>
      <c r="K353" s="20" t="n"/>
      <c r="L353" s="20" t="n"/>
      <c r="M353" s="23" t="n"/>
      <c r="N353" s="23" t="n"/>
      <c r="O353" s="20" t="n"/>
      <c r="P353" s="24">
        <f>IF(OR(C353&lt;&gt;"Active",J353&lt;&gt;"Available",N353&lt;=M353),0,MAX(0,((N353-M353)*1440-IF(O353="",0,O353))/60))</f>
        <v/>
      </c>
      <c r="Q353" s="22">
        <f>IF(OR(K353="",K353&lt;=0,P353&lt;=0),0,INT(P353*60/K353))</f>
        <v/>
      </c>
      <c r="R353" s="22">
        <f>IF(Q353="","",MAX(0,Q353-IF(L353="",0,L353)))</f>
        <v/>
      </c>
      <c r="S353" s="34">
        <f>IF(Q353=0,"",IF(L353="",0,L353/Q353))</f>
        <v/>
      </c>
      <c r="T353" s="22">
        <f>IF(OR(A353="",C353&lt;&gt;"Active"),"",IF(SUMPRODUCT(($C$7:$C$506="Active")*($D$7:$D$506=D353)*($F$7:$F$506=F353)*($M$7:$M$506&lt;N353)*($N$7:$N$506&gt;M353)*($A$7:$A$506&lt;&gt;A353))&gt;0,"Overlap",""))</f>
        <v/>
      </c>
      <c r="U353" s="22">
        <f>IF(COUNTA(A353:O353)=0,"",IF(A353="","Missing ID",IF(COUNTIF($A$7:$A$506,A353)&gt;1,"Duplicate ID",IF(G353="","Provider not found",IF(N353&lt;=M353,"End must be after start",IF(AND(J353="Available",L353&gt;Q353),"Booked exceeds capacity","OK"))))))</f>
        <v/>
      </c>
      <c r="V353" s="22">
        <f>IF(U353="","",IF(U353&lt;&gt;"OK",U353,IF(T353="Overlap","Overlap","OK")))</f>
        <v/>
      </c>
      <c r="W353" s="20" t="n"/>
      <c r="X353" s="22">
        <f>IF(OR(D353="",C353&lt;&gt;"Active"),0,IF(AND(D353&gt;=Dashboard!$A$5,D353&lt;=Dashboard!$C$5,OR(Dashboard!$E$5="All Clinics",H353=Dashboard!$E$5),OR(Dashboard!$G$5="All Providers",F353=Dashboard!$G$5),OR(Dashboard!$I$5="All Visit Modes",I353=Dashboard!$I$5)),1,0))</f>
        <v/>
      </c>
    </row>
    <row r="354">
      <c r="A354" s="20" t="n"/>
      <c r="B354" s="21" t="n"/>
      <c r="C354" s="20" t="n"/>
      <c r="D354" s="21" t="n"/>
      <c r="E354" s="22">
        <f>IF(D354="","",CHOOSE(WEEKDAY(D354,1),"Sunday","Monday","Tuesday","Wednesday","Thursday","Friday","Saturday"))</f>
        <v/>
      </c>
      <c r="F354" s="20" t="n"/>
      <c r="G354" s="22">
        <f>IFERROR(INDEX('Provider Directory'!$A$7:$A$106,MATCH(F354,'Provider Directory'!$C$7:$C$106,0)),"")</f>
        <v/>
      </c>
      <c r="H354" s="20" t="n"/>
      <c r="I354" s="20" t="n"/>
      <c r="J354" s="20" t="n"/>
      <c r="K354" s="20" t="n"/>
      <c r="L354" s="20" t="n"/>
      <c r="M354" s="23" t="n"/>
      <c r="N354" s="23" t="n"/>
      <c r="O354" s="20" t="n"/>
      <c r="P354" s="24">
        <f>IF(OR(C354&lt;&gt;"Active",J354&lt;&gt;"Available",N354&lt;=M354),0,MAX(0,((N354-M354)*1440-IF(O354="",0,O354))/60))</f>
        <v/>
      </c>
      <c r="Q354" s="22">
        <f>IF(OR(K354="",K354&lt;=0,P354&lt;=0),0,INT(P354*60/K354))</f>
        <v/>
      </c>
      <c r="R354" s="22">
        <f>IF(Q354="","",MAX(0,Q354-IF(L354="",0,L354)))</f>
        <v/>
      </c>
      <c r="S354" s="34">
        <f>IF(Q354=0,"",IF(L354="",0,L354/Q354))</f>
        <v/>
      </c>
      <c r="T354" s="22">
        <f>IF(OR(A354="",C354&lt;&gt;"Active"),"",IF(SUMPRODUCT(($C$7:$C$506="Active")*($D$7:$D$506=D354)*($F$7:$F$506=F354)*($M$7:$M$506&lt;N354)*($N$7:$N$506&gt;M354)*($A$7:$A$506&lt;&gt;A354))&gt;0,"Overlap",""))</f>
        <v/>
      </c>
      <c r="U354" s="22">
        <f>IF(COUNTA(A354:O354)=0,"",IF(A354="","Missing ID",IF(COUNTIF($A$7:$A$506,A354)&gt;1,"Duplicate ID",IF(G354="","Provider not found",IF(N354&lt;=M354,"End must be after start",IF(AND(J354="Available",L354&gt;Q354),"Booked exceeds capacity","OK"))))))</f>
        <v/>
      </c>
      <c r="V354" s="22">
        <f>IF(U354="","",IF(U354&lt;&gt;"OK",U354,IF(T354="Overlap","Overlap","OK")))</f>
        <v/>
      </c>
      <c r="W354" s="20" t="n"/>
      <c r="X354" s="22">
        <f>IF(OR(D354="",C354&lt;&gt;"Active"),0,IF(AND(D354&gt;=Dashboard!$A$5,D354&lt;=Dashboard!$C$5,OR(Dashboard!$E$5="All Clinics",H354=Dashboard!$E$5),OR(Dashboard!$G$5="All Providers",F354=Dashboard!$G$5),OR(Dashboard!$I$5="All Visit Modes",I354=Dashboard!$I$5)),1,0))</f>
        <v/>
      </c>
    </row>
    <row r="355">
      <c r="A355" s="20" t="n"/>
      <c r="B355" s="21" t="n"/>
      <c r="C355" s="20" t="n"/>
      <c r="D355" s="21" t="n"/>
      <c r="E355" s="22">
        <f>IF(D355="","",CHOOSE(WEEKDAY(D355,1),"Sunday","Monday","Tuesday","Wednesday","Thursday","Friday","Saturday"))</f>
        <v/>
      </c>
      <c r="F355" s="20" t="n"/>
      <c r="G355" s="22">
        <f>IFERROR(INDEX('Provider Directory'!$A$7:$A$106,MATCH(F355,'Provider Directory'!$C$7:$C$106,0)),"")</f>
        <v/>
      </c>
      <c r="H355" s="20" t="n"/>
      <c r="I355" s="20" t="n"/>
      <c r="J355" s="20" t="n"/>
      <c r="K355" s="20" t="n"/>
      <c r="L355" s="20" t="n"/>
      <c r="M355" s="23" t="n"/>
      <c r="N355" s="23" t="n"/>
      <c r="O355" s="20" t="n"/>
      <c r="P355" s="24">
        <f>IF(OR(C355&lt;&gt;"Active",J355&lt;&gt;"Available",N355&lt;=M355),0,MAX(0,((N355-M355)*1440-IF(O355="",0,O355))/60))</f>
        <v/>
      </c>
      <c r="Q355" s="22">
        <f>IF(OR(K355="",K355&lt;=0,P355&lt;=0),0,INT(P355*60/K355))</f>
        <v/>
      </c>
      <c r="R355" s="22">
        <f>IF(Q355="","",MAX(0,Q355-IF(L355="",0,L355)))</f>
        <v/>
      </c>
      <c r="S355" s="34">
        <f>IF(Q355=0,"",IF(L355="",0,L355/Q355))</f>
        <v/>
      </c>
      <c r="T355" s="22">
        <f>IF(OR(A355="",C355&lt;&gt;"Active"),"",IF(SUMPRODUCT(($C$7:$C$506="Active")*($D$7:$D$506=D355)*($F$7:$F$506=F355)*($M$7:$M$506&lt;N355)*($N$7:$N$506&gt;M355)*($A$7:$A$506&lt;&gt;A355))&gt;0,"Overlap",""))</f>
        <v/>
      </c>
      <c r="U355" s="22">
        <f>IF(COUNTA(A355:O355)=0,"",IF(A355="","Missing ID",IF(COUNTIF($A$7:$A$506,A355)&gt;1,"Duplicate ID",IF(G355="","Provider not found",IF(N355&lt;=M355,"End must be after start",IF(AND(J355="Available",L355&gt;Q355),"Booked exceeds capacity","OK"))))))</f>
        <v/>
      </c>
      <c r="V355" s="22">
        <f>IF(U355="","",IF(U355&lt;&gt;"OK",U355,IF(T355="Overlap","Overlap","OK")))</f>
        <v/>
      </c>
      <c r="W355" s="20" t="n"/>
      <c r="X355" s="22">
        <f>IF(OR(D355="",C355&lt;&gt;"Active"),0,IF(AND(D355&gt;=Dashboard!$A$5,D355&lt;=Dashboard!$C$5,OR(Dashboard!$E$5="All Clinics",H355=Dashboard!$E$5),OR(Dashboard!$G$5="All Providers",F355=Dashboard!$G$5),OR(Dashboard!$I$5="All Visit Modes",I355=Dashboard!$I$5)),1,0))</f>
        <v/>
      </c>
    </row>
    <row r="356">
      <c r="A356" s="20" t="n"/>
      <c r="B356" s="21" t="n"/>
      <c r="C356" s="20" t="n"/>
      <c r="D356" s="21" t="n"/>
      <c r="E356" s="22">
        <f>IF(D356="","",CHOOSE(WEEKDAY(D356,1),"Sunday","Monday","Tuesday","Wednesday","Thursday","Friday","Saturday"))</f>
        <v/>
      </c>
      <c r="F356" s="20" t="n"/>
      <c r="G356" s="22">
        <f>IFERROR(INDEX('Provider Directory'!$A$7:$A$106,MATCH(F356,'Provider Directory'!$C$7:$C$106,0)),"")</f>
        <v/>
      </c>
      <c r="H356" s="20" t="n"/>
      <c r="I356" s="20" t="n"/>
      <c r="J356" s="20" t="n"/>
      <c r="K356" s="20" t="n"/>
      <c r="L356" s="20" t="n"/>
      <c r="M356" s="23" t="n"/>
      <c r="N356" s="23" t="n"/>
      <c r="O356" s="20" t="n"/>
      <c r="P356" s="24">
        <f>IF(OR(C356&lt;&gt;"Active",J356&lt;&gt;"Available",N356&lt;=M356),0,MAX(0,((N356-M356)*1440-IF(O356="",0,O356))/60))</f>
        <v/>
      </c>
      <c r="Q356" s="22">
        <f>IF(OR(K356="",K356&lt;=0,P356&lt;=0),0,INT(P356*60/K356))</f>
        <v/>
      </c>
      <c r="R356" s="22">
        <f>IF(Q356="","",MAX(0,Q356-IF(L356="",0,L356)))</f>
        <v/>
      </c>
      <c r="S356" s="34">
        <f>IF(Q356=0,"",IF(L356="",0,L356/Q356))</f>
        <v/>
      </c>
      <c r="T356" s="22">
        <f>IF(OR(A356="",C356&lt;&gt;"Active"),"",IF(SUMPRODUCT(($C$7:$C$506="Active")*($D$7:$D$506=D356)*($F$7:$F$506=F356)*($M$7:$M$506&lt;N356)*($N$7:$N$506&gt;M356)*($A$7:$A$506&lt;&gt;A356))&gt;0,"Overlap",""))</f>
        <v/>
      </c>
      <c r="U356" s="22">
        <f>IF(COUNTA(A356:O356)=0,"",IF(A356="","Missing ID",IF(COUNTIF($A$7:$A$506,A356)&gt;1,"Duplicate ID",IF(G356="","Provider not found",IF(N356&lt;=M356,"End must be after start",IF(AND(J356="Available",L356&gt;Q356),"Booked exceeds capacity","OK"))))))</f>
        <v/>
      </c>
      <c r="V356" s="22">
        <f>IF(U356="","",IF(U356&lt;&gt;"OK",U356,IF(T356="Overlap","Overlap","OK")))</f>
        <v/>
      </c>
      <c r="W356" s="20" t="n"/>
      <c r="X356" s="22">
        <f>IF(OR(D356="",C356&lt;&gt;"Active"),0,IF(AND(D356&gt;=Dashboard!$A$5,D356&lt;=Dashboard!$C$5,OR(Dashboard!$E$5="All Clinics",H356=Dashboard!$E$5),OR(Dashboard!$G$5="All Providers",F356=Dashboard!$G$5),OR(Dashboard!$I$5="All Visit Modes",I356=Dashboard!$I$5)),1,0))</f>
        <v/>
      </c>
    </row>
    <row r="357">
      <c r="A357" s="20" t="n"/>
      <c r="B357" s="21" t="n"/>
      <c r="C357" s="20" t="n"/>
      <c r="D357" s="21" t="n"/>
      <c r="E357" s="22">
        <f>IF(D357="","",CHOOSE(WEEKDAY(D357,1),"Sunday","Monday","Tuesday","Wednesday","Thursday","Friday","Saturday"))</f>
        <v/>
      </c>
      <c r="F357" s="20" t="n"/>
      <c r="G357" s="22">
        <f>IFERROR(INDEX('Provider Directory'!$A$7:$A$106,MATCH(F357,'Provider Directory'!$C$7:$C$106,0)),"")</f>
        <v/>
      </c>
      <c r="H357" s="20" t="n"/>
      <c r="I357" s="20" t="n"/>
      <c r="J357" s="20" t="n"/>
      <c r="K357" s="20" t="n"/>
      <c r="L357" s="20" t="n"/>
      <c r="M357" s="23" t="n"/>
      <c r="N357" s="23" t="n"/>
      <c r="O357" s="20" t="n"/>
      <c r="P357" s="24">
        <f>IF(OR(C357&lt;&gt;"Active",J357&lt;&gt;"Available",N357&lt;=M357),0,MAX(0,((N357-M357)*1440-IF(O357="",0,O357))/60))</f>
        <v/>
      </c>
      <c r="Q357" s="22">
        <f>IF(OR(K357="",K357&lt;=0,P357&lt;=0),0,INT(P357*60/K357))</f>
        <v/>
      </c>
      <c r="R357" s="22">
        <f>IF(Q357="","",MAX(0,Q357-IF(L357="",0,L357)))</f>
        <v/>
      </c>
      <c r="S357" s="34">
        <f>IF(Q357=0,"",IF(L357="",0,L357/Q357))</f>
        <v/>
      </c>
      <c r="T357" s="22">
        <f>IF(OR(A357="",C357&lt;&gt;"Active"),"",IF(SUMPRODUCT(($C$7:$C$506="Active")*($D$7:$D$506=D357)*($F$7:$F$506=F357)*($M$7:$M$506&lt;N357)*($N$7:$N$506&gt;M357)*($A$7:$A$506&lt;&gt;A357))&gt;0,"Overlap",""))</f>
        <v/>
      </c>
      <c r="U357" s="22">
        <f>IF(COUNTA(A357:O357)=0,"",IF(A357="","Missing ID",IF(COUNTIF($A$7:$A$506,A357)&gt;1,"Duplicate ID",IF(G357="","Provider not found",IF(N357&lt;=M357,"End must be after start",IF(AND(J357="Available",L357&gt;Q357),"Booked exceeds capacity","OK"))))))</f>
        <v/>
      </c>
      <c r="V357" s="22">
        <f>IF(U357="","",IF(U357&lt;&gt;"OK",U357,IF(T357="Overlap","Overlap","OK")))</f>
        <v/>
      </c>
      <c r="W357" s="20" t="n"/>
      <c r="X357" s="22">
        <f>IF(OR(D357="",C357&lt;&gt;"Active"),0,IF(AND(D357&gt;=Dashboard!$A$5,D357&lt;=Dashboard!$C$5,OR(Dashboard!$E$5="All Clinics",H357=Dashboard!$E$5),OR(Dashboard!$G$5="All Providers",F357=Dashboard!$G$5),OR(Dashboard!$I$5="All Visit Modes",I357=Dashboard!$I$5)),1,0))</f>
        <v/>
      </c>
    </row>
    <row r="358">
      <c r="A358" s="20" t="n"/>
      <c r="B358" s="21" t="n"/>
      <c r="C358" s="20" t="n"/>
      <c r="D358" s="21" t="n"/>
      <c r="E358" s="22">
        <f>IF(D358="","",CHOOSE(WEEKDAY(D358,1),"Sunday","Monday","Tuesday","Wednesday","Thursday","Friday","Saturday"))</f>
        <v/>
      </c>
      <c r="F358" s="20" t="n"/>
      <c r="G358" s="22">
        <f>IFERROR(INDEX('Provider Directory'!$A$7:$A$106,MATCH(F358,'Provider Directory'!$C$7:$C$106,0)),"")</f>
        <v/>
      </c>
      <c r="H358" s="20" t="n"/>
      <c r="I358" s="20" t="n"/>
      <c r="J358" s="20" t="n"/>
      <c r="K358" s="20" t="n"/>
      <c r="L358" s="20" t="n"/>
      <c r="M358" s="23" t="n"/>
      <c r="N358" s="23" t="n"/>
      <c r="O358" s="20" t="n"/>
      <c r="P358" s="24">
        <f>IF(OR(C358&lt;&gt;"Active",J358&lt;&gt;"Available",N358&lt;=M358),0,MAX(0,((N358-M358)*1440-IF(O358="",0,O358))/60))</f>
        <v/>
      </c>
      <c r="Q358" s="22">
        <f>IF(OR(K358="",K358&lt;=0,P358&lt;=0),0,INT(P358*60/K358))</f>
        <v/>
      </c>
      <c r="R358" s="22">
        <f>IF(Q358="","",MAX(0,Q358-IF(L358="",0,L358)))</f>
        <v/>
      </c>
      <c r="S358" s="34">
        <f>IF(Q358=0,"",IF(L358="",0,L358/Q358))</f>
        <v/>
      </c>
      <c r="T358" s="22">
        <f>IF(OR(A358="",C358&lt;&gt;"Active"),"",IF(SUMPRODUCT(($C$7:$C$506="Active")*($D$7:$D$506=D358)*($F$7:$F$506=F358)*($M$7:$M$506&lt;N358)*($N$7:$N$506&gt;M358)*($A$7:$A$506&lt;&gt;A358))&gt;0,"Overlap",""))</f>
        <v/>
      </c>
      <c r="U358" s="22">
        <f>IF(COUNTA(A358:O358)=0,"",IF(A358="","Missing ID",IF(COUNTIF($A$7:$A$506,A358)&gt;1,"Duplicate ID",IF(G358="","Provider not found",IF(N358&lt;=M358,"End must be after start",IF(AND(J358="Available",L358&gt;Q358),"Booked exceeds capacity","OK"))))))</f>
        <v/>
      </c>
      <c r="V358" s="22">
        <f>IF(U358="","",IF(U358&lt;&gt;"OK",U358,IF(T358="Overlap","Overlap","OK")))</f>
        <v/>
      </c>
      <c r="W358" s="20" t="n"/>
      <c r="X358" s="22">
        <f>IF(OR(D358="",C358&lt;&gt;"Active"),0,IF(AND(D358&gt;=Dashboard!$A$5,D358&lt;=Dashboard!$C$5,OR(Dashboard!$E$5="All Clinics",H358=Dashboard!$E$5),OR(Dashboard!$G$5="All Providers",F358=Dashboard!$G$5),OR(Dashboard!$I$5="All Visit Modes",I358=Dashboard!$I$5)),1,0))</f>
        <v/>
      </c>
    </row>
    <row r="359">
      <c r="A359" s="20" t="n"/>
      <c r="B359" s="21" t="n"/>
      <c r="C359" s="20" t="n"/>
      <c r="D359" s="21" t="n"/>
      <c r="E359" s="22">
        <f>IF(D359="","",CHOOSE(WEEKDAY(D359,1),"Sunday","Monday","Tuesday","Wednesday","Thursday","Friday","Saturday"))</f>
        <v/>
      </c>
      <c r="F359" s="20" t="n"/>
      <c r="G359" s="22">
        <f>IFERROR(INDEX('Provider Directory'!$A$7:$A$106,MATCH(F359,'Provider Directory'!$C$7:$C$106,0)),"")</f>
        <v/>
      </c>
      <c r="H359" s="20" t="n"/>
      <c r="I359" s="20" t="n"/>
      <c r="J359" s="20" t="n"/>
      <c r="K359" s="20" t="n"/>
      <c r="L359" s="20" t="n"/>
      <c r="M359" s="23" t="n"/>
      <c r="N359" s="23" t="n"/>
      <c r="O359" s="20" t="n"/>
      <c r="P359" s="24">
        <f>IF(OR(C359&lt;&gt;"Active",J359&lt;&gt;"Available",N359&lt;=M359),0,MAX(0,((N359-M359)*1440-IF(O359="",0,O359))/60))</f>
        <v/>
      </c>
      <c r="Q359" s="22">
        <f>IF(OR(K359="",K359&lt;=0,P359&lt;=0),0,INT(P359*60/K359))</f>
        <v/>
      </c>
      <c r="R359" s="22">
        <f>IF(Q359="","",MAX(0,Q359-IF(L359="",0,L359)))</f>
        <v/>
      </c>
      <c r="S359" s="34">
        <f>IF(Q359=0,"",IF(L359="",0,L359/Q359))</f>
        <v/>
      </c>
      <c r="T359" s="22">
        <f>IF(OR(A359="",C359&lt;&gt;"Active"),"",IF(SUMPRODUCT(($C$7:$C$506="Active")*($D$7:$D$506=D359)*($F$7:$F$506=F359)*($M$7:$M$506&lt;N359)*($N$7:$N$506&gt;M359)*($A$7:$A$506&lt;&gt;A359))&gt;0,"Overlap",""))</f>
        <v/>
      </c>
      <c r="U359" s="22">
        <f>IF(COUNTA(A359:O359)=0,"",IF(A359="","Missing ID",IF(COUNTIF($A$7:$A$506,A359)&gt;1,"Duplicate ID",IF(G359="","Provider not found",IF(N359&lt;=M359,"End must be after start",IF(AND(J359="Available",L359&gt;Q359),"Booked exceeds capacity","OK"))))))</f>
        <v/>
      </c>
      <c r="V359" s="22">
        <f>IF(U359="","",IF(U359&lt;&gt;"OK",U359,IF(T359="Overlap","Overlap","OK")))</f>
        <v/>
      </c>
      <c r="W359" s="20" t="n"/>
      <c r="X359" s="22">
        <f>IF(OR(D359="",C359&lt;&gt;"Active"),0,IF(AND(D359&gt;=Dashboard!$A$5,D359&lt;=Dashboard!$C$5,OR(Dashboard!$E$5="All Clinics",H359=Dashboard!$E$5),OR(Dashboard!$G$5="All Providers",F359=Dashboard!$G$5),OR(Dashboard!$I$5="All Visit Modes",I359=Dashboard!$I$5)),1,0))</f>
        <v/>
      </c>
    </row>
    <row r="360">
      <c r="A360" s="20" t="n"/>
      <c r="B360" s="21" t="n"/>
      <c r="C360" s="20" t="n"/>
      <c r="D360" s="21" t="n"/>
      <c r="E360" s="22">
        <f>IF(D360="","",CHOOSE(WEEKDAY(D360,1),"Sunday","Monday","Tuesday","Wednesday","Thursday","Friday","Saturday"))</f>
        <v/>
      </c>
      <c r="F360" s="20" t="n"/>
      <c r="G360" s="22">
        <f>IFERROR(INDEX('Provider Directory'!$A$7:$A$106,MATCH(F360,'Provider Directory'!$C$7:$C$106,0)),"")</f>
        <v/>
      </c>
      <c r="H360" s="20" t="n"/>
      <c r="I360" s="20" t="n"/>
      <c r="J360" s="20" t="n"/>
      <c r="K360" s="20" t="n"/>
      <c r="L360" s="20" t="n"/>
      <c r="M360" s="23" t="n"/>
      <c r="N360" s="23" t="n"/>
      <c r="O360" s="20" t="n"/>
      <c r="P360" s="24">
        <f>IF(OR(C360&lt;&gt;"Active",J360&lt;&gt;"Available",N360&lt;=M360),0,MAX(0,((N360-M360)*1440-IF(O360="",0,O360))/60))</f>
        <v/>
      </c>
      <c r="Q360" s="22">
        <f>IF(OR(K360="",K360&lt;=0,P360&lt;=0),0,INT(P360*60/K360))</f>
        <v/>
      </c>
      <c r="R360" s="22">
        <f>IF(Q360="","",MAX(0,Q360-IF(L360="",0,L360)))</f>
        <v/>
      </c>
      <c r="S360" s="34">
        <f>IF(Q360=0,"",IF(L360="",0,L360/Q360))</f>
        <v/>
      </c>
      <c r="T360" s="22">
        <f>IF(OR(A360="",C360&lt;&gt;"Active"),"",IF(SUMPRODUCT(($C$7:$C$506="Active")*($D$7:$D$506=D360)*($F$7:$F$506=F360)*($M$7:$M$506&lt;N360)*($N$7:$N$506&gt;M360)*($A$7:$A$506&lt;&gt;A360))&gt;0,"Overlap",""))</f>
        <v/>
      </c>
      <c r="U360" s="22">
        <f>IF(COUNTA(A360:O360)=0,"",IF(A360="","Missing ID",IF(COUNTIF($A$7:$A$506,A360)&gt;1,"Duplicate ID",IF(G360="","Provider not found",IF(N360&lt;=M360,"End must be after start",IF(AND(J360="Available",L360&gt;Q360),"Booked exceeds capacity","OK"))))))</f>
        <v/>
      </c>
      <c r="V360" s="22">
        <f>IF(U360="","",IF(U360&lt;&gt;"OK",U360,IF(T360="Overlap","Overlap","OK")))</f>
        <v/>
      </c>
      <c r="W360" s="20" t="n"/>
      <c r="X360" s="22">
        <f>IF(OR(D360="",C360&lt;&gt;"Active"),0,IF(AND(D360&gt;=Dashboard!$A$5,D360&lt;=Dashboard!$C$5,OR(Dashboard!$E$5="All Clinics",H360=Dashboard!$E$5),OR(Dashboard!$G$5="All Providers",F360=Dashboard!$G$5),OR(Dashboard!$I$5="All Visit Modes",I360=Dashboard!$I$5)),1,0))</f>
        <v/>
      </c>
    </row>
    <row r="361">
      <c r="A361" s="20" t="n"/>
      <c r="B361" s="21" t="n"/>
      <c r="C361" s="20" t="n"/>
      <c r="D361" s="21" t="n"/>
      <c r="E361" s="22">
        <f>IF(D361="","",CHOOSE(WEEKDAY(D361,1),"Sunday","Monday","Tuesday","Wednesday","Thursday","Friday","Saturday"))</f>
        <v/>
      </c>
      <c r="F361" s="20" t="n"/>
      <c r="G361" s="22">
        <f>IFERROR(INDEX('Provider Directory'!$A$7:$A$106,MATCH(F361,'Provider Directory'!$C$7:$C$106,0)),"")</f>
        <v/>
      </c>
      <c r="H361" s="20" t="n"/>
      <c r="I361" s="20" t="n"/>
      <c r="J361" s="20" t="n"/>
      <c r="K361" s="20" t="n"/>
      <c r="L361" s="20" t="n"/>
      <c r="M361" s="23" t="n"/>
      <c r="N361" s="23" t="n"/>
      <c r="O361" s="20" t="n"/>
      <c r="P361" s="24">
        <f>IF(OR(C361&lt;&gt;"Active",J361&lt;&gt;"Available",N361&lt;=M361),0,MAX(0,((N361-M361)*1440-IF(O361="",0,O361))/60))</f>
        <v/>
      </c>
      <c r="Q361" s="22">
        <f>IF(OR(K361="",K361&lt;=0,P361&lt;=0),0,INT(P361*60/K361))</f>
        <v/>
      </c>
      <c r="R361" s="22">
        <f>IF(Q361="","",MAX(0,Q361-IF(L361="",0,L361)))</f>
        <v/>
      </c>
      <c r="S361" s="34">
        <f>IF(Q361=0,"",IF(L361="",0,L361/Q361))</f>
        <v/>
      </c>
      <c r="T361" s="22">
        <f>IF(OR(A361="",C361&lt;&gt;"Active"),"",IF(SUMPRODUCT(($C$7:$C$506="Active")*($D$7:$D$506=D361)*($F$7:$F$506=F361)*($M$7:$M$506&lt;N361)*($N$7:$N$506&gt;M361)*($A$7:$A$506&lt;&gt;A361))&gt;0,"Overlap",""))</f>
        <v/>
      </c>
      <c r="U361" s="22">
        <f>IF(COUNTA(A361:O361)=0,"",IF(A361="","Missing ID",IF(COUNTIF($A$7:$A$506,A361)&gt;1,"Duplicate ID",IF(G361="","Provider not found",IF(N361&lt;=M361,"End must be after start",IF(AND(J361="Available",L361&gt;Q361),"Booked exceeds capacity","OK"))))))</f>
        <v/>
      </c>
      <c r="V361" s="22">
        <f>IF(U361="","",IF(U361&lt;&gt;"OK",U361,IF(T361="Overlap","Overlap","OK")))</f>
        <v/>
      </c>
      <c r="W361" s="20" t="n"/>
      <c r="X361" s="22">
        <f>IF(OR(D361="",C361&lt;&gt;"Active"),0,IF(AND(D361&gt;=Dashboard!$A$5,D361&lt;=Dashboard!$C$5,OR(Dashboard!$E$5="All Clinics",H361=Dashboard!$E$5),OR(Dashboard!$G$5="All Providers",F361=Dashboard!$G$5),OR(Dashboard!$I$5="All Visit Modes",I361=Dashboard!$I$5)),1,0))</f>
        <v/>
      </c>
    </row>
    <row r="362">
      <c r="A362" s="20" t="n"/>
      <c r="B362" s="21" t="n"/>
      <c r="C362" s="20" t="n"/>
      <c r="D362" s="21" t="n"/>
      <c r="E362" s="22">
        <f>IF(D362="","",CHOOSE(WEEKDAY(D362,1),"Sunday","Monday","Tuesday","Wednesday","Thursday","Friday","Saturday"))</f>
        <v/>
      </c>
      <c r="F362" s="20" t="n"/>
      <c r="G362" s="22">
        <f>IFERROR(INDEX('Provider Directory'!$A$7:$A$106,MATCH(F362,'Provider Directory'!$C$7:$C$106,0)),"")</f>
        <v/>
      </c>
      <c r="H362" s="20" t="n"/>
      <c r="I362" s="20" t="n"/>
      <c r="J362" s="20" t="n"/>
      <c r="K362" s="20" t="n"/>
      <c r="L362" s="20" t="n"/>
      <c r="M362" s="23" t="n"/>
      <c r="N362" s="23" t="n"/>
      <c r="O362" s="20" t="n"/>
      <c r="P362" s="24">
        <f>IF(OR(C362&lt;&gt;"Active",J362&lt;&gt;"Available",N362&lt;=M362),0,MAX(0,((N362-M362)*1440-IF(O362="",0,O362))/60))</f>
        <v/>
      </c>
      <c r="Q362" s="22">
        <f>IF(OR(K362="",K362&lt;=0,P362&lt;=0),0,INT(P362*60/K362))</f>
        <v/>
      </c>
      <c r="R362" s="22">
        <f>IF(Q362="","",MAX(0,Q362-IF(L362="",0,L362)))</f>
        <v/>
      </c>
      <c r="S362" s="34">
        <f>IF(Q362=0,"",IF(L362="",0,L362/Q362))</f>
        <v/>
      </c>
      <c r="T362" s="22">
        <f>IF(OR(A362="",C362&lt;&gt;"Active"),"",IF(SUMPRODUCT(($C$7:$C$506="Active")*($D$7:$D$506=D362)*($F$7:$F$506=F362)*($M$7:$M$506&lt;N362)*($N$7:$N$506&gt;M362)*($A$7:$A$506&lt;&gt;A362))&gt;0,"Overlap",""))</f>
        <v/>
      </c>
      <c r="U362" s="22">
        <f>IF(COUNTA(A362:O362)=0,"",IF(A362="","Missing ID",IF(COUNTIF($A$7:$A$506,A362)&gt;1,"Duplicate ID",IF(G362="","Provider not found",IF(N362&lt;=M362,"End must be after start",IF(AND(J362="Available",L362&gt;Q362),"Booked exceeds capacity","OK"))))))</f>
        <v/>
      </c>
      <c r="V362" s="22">
        <f>IF(U362="","",IF(U362&lt;&gt;"OK",U362,IF(T362="Overlap","Overlap","OK")))</f>
        <v/>
      </c>
      <c r="W362" s="20" t="n"/>
      <c r="X362" s="22">
        <f>IF(OR(D362="",C362&lt;&gt;"Active"),0,IF(AND(D362&gt;=Dashboard!$A$5,D362&lt;=Dashboard!$C$5,OR(Dashboard!$E$5="All Clinics",H362=Dashboard!$E$5),OR(Dashboard!$G$5="All Providers",F362=Dashboard!$G$5),OR(Dashboard!$I$5="All Visit Modes",I362=Dashboard!$I$5)),1,0))</f>
        <v/>
      </c>
    </row>
    <row r="363">
      <c r="A363" s="20" t="n"/>
      <c r="B363" s="21" t="n"/>
      <c r="C363" s="20" t="n"/>
      <c r="D363" s="21" t="n"/>
      <c r="E363" s="22">
        <f>IF(D363="","",CHOOSE(WEEKDAY(D363,1),"Sunday","Monday","Tuesday","Wednesday","Thursday","Friday","Saturday"))</f>
        <v/>
      </c>
      <c r="F363" s="20" t="n"/>
      <c r="G363" s="22">
        <f>IFERROR(INDEX('Provider Directory'!$A$7:$A$106,MATCH(F363,'Provider Directory'!$C$7:$C$106,0)),"")</f>
        <v/>
      </c>
      <c r="H363" s="20" t="n"/>
      <c r="I363" s="20" t="n"/>
      <c r="J363" s="20" t="n"/>
      <c r="K363" s="20" t="n"/>
      <c r="L363" s="20" t="n"/>
      <c r="M363" s="23" t="n"/>
      <c r="N363" s="23" t="n"/>
      <c r="O363" s="20" t="n"/>
      <c r="P363" s="24">
        <f>IF(OR(C363&lt;&gt;"Active",J363&lt;&gt;"Available",N363&lt;=M363),0,MAX(0,((N363-M363)*1440-IF(O363="",0,O363))/60))</f>
        <v/>
      </c>
      <c r="Q363" s="22">
        <f>IF(OR(K363="",K363&lt;=0,P363&lt;=0),0,INT(P363*60/K363))</f>
        <v/>
      </c>
      <c r="R363" s="22">
        <f>IF(Q363="","",MAX(0,Q363-IF(L363="",0,L363)))</f>
        <v/>
      </c>
      <c r="S363" s="34">
        <f>IF(Q363=0,"",IF(L363="",0,L363/Q363))</f>
        <v/>
      </c>
      <c r="T363" s="22">
        <f>IF(OR(A363="",C363&lt;&gt;"Active"),"",IF(SUMPRODUCT(($C$7:$C$506="Active")*($D$7:$D$506=D363)*($F$7:$F$506=F363)*($M$7:$M$506&lt;N363)*($N$7:$N$506&gt;M363)*($A$7:$A$506&lt;&gt;A363))&gt;0,"Overlap",""))</f>
        <v/>
      </c>
      <c r="U363" s="22">
        <f>IF(COUNTA(A363:O363)=0,"",IF(A363="","Missing ID",IF(COUNTIF($A$7:$A$506,A363)&gt;1,"Duplicate ID",IF(G363="","Provider not found",IF(N363&lt;=M363,"End must be after start",IF(AND(J363="Available",L363&gt;Q363),"Booked exceeds capacity","OK"))))))</f>
        <v/>
      </c>
      <c r="V363" s="22">
        <f>IF(U363="","",IF(U363&lt;&gt;"OK",U363,IF(T363="Overlap","Overlap","OK")))</f>
        <v/>
      </c>
      <c r="W363" s="20" t="n"/>
      <c r="X363" s="22">
        <f>IF(OR(D363="",C363&lt;&gt;"Active"),0,IF(AND(D363&gt;=Dashboard!$A$5,D363&lt;=Dashboard!$C$5,OR(Dashboard!$E$5="All Clinics",H363=Dashboard!$E$5),OR(Dashboard!$G$5="All Providers",F363=Dashboard!$G$5),OR(Dashboard!$I$5="All Visit Modes",I363=Dashboard!$I$5)),1,0))</f>
        <v/>
      </c>
    </row>
    <row r="364">
      <c r="A364" s="20" t="n"/>
      <c r="B364" s="21" t="n"/>
      <c r="C364" s="20" t="n"/>
      <c r="D364" s="21" t="n"/>
      <c r="E364" s="22">
        <f>IF(D364="","",CHOOSE(WEEKDAY(D364,1),"Sunday","Monday","Tuesday","Wednesday","Thursday","Friday","Saturday"))</f>
        <v/>
      </c>
      <c r="F364" s="20" t="n"/>
      <c r="G364" s="22">
        <f>IFERROR(INDEX('Provider Directory'!$A$7:$A$106,MATCH(F364,'Provider Directory'!$C$7:$C$106,0)),"")</f>
        <v/>
      </c>
      <c r="H364" s="20" t="n"/>
      <c r="I364" s="20" t="n"/>
      <c r="J364" s="20" t="n"/>
      <c r="K364" s="20" t="n"/>
      <c r="L364" s="20" t="n"/>
      <c r="M364" s="23" t="n"/>
      <c r="N364" s="23" t="n"/>
      <c r="O364" s="20" t="n"/>
      <c r="P364" s="24">
        <f>IF(OR(C364&lt;&gt;"Active",J364&lt;&gt;"Available",N364&lt;=M364),0,MAX(0,((N364-M364)*1440-IF(O364="",0,O364))/60))</f>
        <v/>
      </c>
      <c r="Q364" s="22">
        <f>IF(OR(K364="",K364&lt;=0,P364&lt;=0),0,INT(P364*60/K364))</f>
        <v/>
      </c>
      <c r="R364" s="22">
        <f>IF(Q364="","",MAX(0,Q364-IF(L364="",0,L364)))</f>
        <v/>
      </c>
      <c r="S364" s="34">
        <f>IF(Q364=0,"",IF(L364="",0,L364/Q364))</f>
        <v/>
      </c>
      <c r="T364" s="22">
        <f>IF(OR(A364="",C364&lt;&gt;"Active"),"",IF(SUMPRODUCT(($C$7:$C$506="Active")*($D$7:$D$506=D364)*($F$7:$F$506=F364)*($M$7:$M$506&lt;N364)*($N$7:$N$506&gt;M364)*($A$7:$A$506&lt;&gt;A364))&gt;0,"Overlap",""))</f>
        <v/>
      </c>
      <c r="U364" s="22">
        <f>IF(COUNTA(A364:O364)=0,"",IF(A364="","Missing ID",IF(COUNTIF($A$7:$A$506,A364)&gt;1,"Duplicate ID",IF(G364="","Provider not found",IF(N364&lt;=M364,"End must be after start",IF(AND(J364="Available",L364&gt;Q364),"Booked exceeds capacity","OK"))))))</f>
        <v/>
      </c>
      <c r="V364" s="22">
        <f>IF(U364="","",IF(U364&lt;&gt;"OK",U364,IF(T364="Overlap","Overlap","OK")))</f>
        <v/>
      </c>
      <c r="W364" s="20" t="n"/>
      <c r="X364" s="22">
        <f>IF(OR(D364="",C364&lt;&gt;"Active"),0,IF(AND(D364&gt;=Dashboard!$A$5,D364&lt;=Dashboard!$C$5,OR(Dashboard!$E$5="All Clinics",H364=Dashboard!$E$5),OR(Dashboard!$G$5="All Providers",F364=Dashboard!$G$5),OR(Dashboard!$I$5="All Visit Modes",I364=Dashboard!$I$5)),1,0))</f>
        <v/>
      </c>
    </row>
    <row r="365">
      <c r="A365" s="20" t="n"/>
      <c r="B365" s="21" t="n"/>
      <c r="C365" s="20" t="n"/>
      <c r="D365" s="21" t="n"/>
      <c r="E365" s="22">
        <f>IF(D365="","",CHOOSE(WEEKDAY(D365,1),"Sunday","Monday","Tuesday","Wednesday","Thursday","Friday","Saturday"))</f>
        <v/>
      </c>
      <c r="F365" s="20" t="n"/>
      <c r="G365" s="22">
        <f>IFERROR(INDEX('Provider Directory'!$A$7:$A$106,MATCH(F365,'Provider Directory'!$C$7:$C$106,0)),"")</f>
        <v/>
      </c>
      <c r="H365" s="20" t="n"/>
      <c r="I365" s="20" t="n"/>
      <c r="J365" s="20" t="n"/>
      <c r="K365" s="20" t="n"/>
      <c r="L365" s="20" t="n"/>
      <c r="M365" s="23" t="n"/>
      <c r="N365" s="23" t="n"/>
      <c r="O365" s="20" t="n"/>
      <c r="P365" s="24">
        <f>IF(OR(C365&lt;&gt;"Active",J365&lt;&gt;"Available",N365&lt;=M365),0,MAX(0,((N365-M365)*1440-IF(O365="",0,O365))/60))</f>
        <v/>
      </c>
      <c r="Q365" s="22">
        <f>IF(OR(K365="",K365&lt;=0,P365&lt;=0),0,INT(P365*60/K365))</f>
        <v/>
      </c>
      <c r="R365" s="22">
        <f>IF(Q365="","",MAX(0,Q365-IF(L365="",0,L365)))</f>
        <v/>
      </c>
      <c r="S365" s="34">
        <f>IF(Q365=0,"",IF(L365="",0,L365/Q365))</f>
        <v/>
      </c>
      <c r="T365" s="22">
        <f>IF(OR(A365="",C365&lt;&gt;"Active"),"",IF(SUMPRODUCT(($C$7:$C$506="Active")*($D$7:$D$506=D365)*($F$7:$F$506=F365)*($M$7:$M$506&lt;N365)*($N$7:$N$506&gt;M365)*($A$7:$A$506&lt;&gt;A365))&gt;0,"Overlap",""))</f>
        <v/>
      </c>
      <c r="U365" s="22">
        <f>IF(COUNTA(A365:O365)=0,"",IF(A365="","Missing ID",IF(COUNTIF($A$7:$A$506,A365)&gt;1,"Duplicate ID",IF(G365="","Provider not found",IF(N365&lt;=M365,"End must be after start",IF(AND(J365="Available",L365&gt;Q365),"Booked exceeds capacity","OK"))))))</f>
        <v/>
      </c>
      <c r="V365" s="22">
        <f>IF(U365="","",IF(U365&lt;&gt;"OK",U365,IF(T365="Overlap","Overlap","OK")))</f>
        <v/>
      </c>
      <c r="W365" s="20" t="n"/>
      <c r="X365" s="22">
        <f>IF(OR(D365="",C365&lt;&gt;"Active"),0,IF(AND(D365&gt;=Dashboard!$A$5,D365&lt;=Dashboard!$C$5,OR(Dashboard!$E$5="All Clinics",H365=Dashboard!$E$5),OR(Dashboard!$G$5="All Providers",F365=Dashboard!$G$5),OR(Dashboard!$I$5="All Visit Modes",I365=Dashboard!$I$5)),1,0))</f>
        <v/>
      </c>
    </row>
    <row r="366">
      <c r="A366" s="20" t="n"/>
      <c r="B366" s="21" t="n"/>
      <c r="C366" s="20" t="n"/>
      <c r="D366" s="21" t="n"/>
      <c r="E366" s="22">
        <f>IF(D366="","",CHOOSE(WEEKDAY(D366,1),"Sunday","Monday","Tuesday","Wednesday","Thursday","Friday","Saturday"))</f>
        <v/>
      </c>
      <c r="F366" s="20" t="n"/>
      <c r="G366" s="22">
        <f>IFERROR(INDEX('Provider Directory'!$A$7:$A$106,MATCH(F366,'Provider Directory'!$C$7:$C$106,0)),"")</f>
        <v/>
      </c>
      <c r="H366" s="20" t="n"/>
      <c r="I366" s="20" t="n"/>
      <c r="J366" s="20" t="n"/>
      <c r="K366" s="20" t="n"/>
      <c r="L366" s="20" t="n"/>
      <c r="M366" s="23" t="n"/>
      <c r="N366" s="23" t="n"/>
      <c r="O366" s="20" t="n"/>
      <c r="P366" s="24">
        <f>IF(OR(C366&lt;&gt;"Active",J366&lt;&gt;"Available",N366&lt;=M366),0,MAX(0,((N366-M366)*1440-IF(O366="",0,O366))/60))</f>
        <v/>
      </c>
      <c r="Q366" s="22">
        <f>IF(OR(K366="",K366&lt;=0,P366&lt;=0),0,INT(P366*60/K366))</f>
        <v/>
      </c>
      <c r="R366" s="22">
        <f>IF(Q366="","",MAX(0,Q366-IF(L366="",0,L366)))</f>
        <v/>
      </c>
      <c r="S366" s="34">
        <f>IF(Q366=0,"",IF(L366="",0,L366/Q366))</f>
        <v/>
      </c>
      <c r="T366" s="22">
        <f>IF(OR(A366="",C366&lt;&gt;"Active"),"",IF(SUMPRODUCT(($C$7:$C$506="Active")*($D$7:$D$506=D366)*($F$7:$F$506=F366)*($M$7:$M$506&lt;N366)*($N$7:$N$506&gt;M366)*($A$7:$A$506&lt;&gt;A366))&gt;0,"Overlap",""))</f>
        <v/>
      </c>
      <c r="U366" s="22">
        <f>IF(COUNTA(A366:O366)=0,"",IF(A366="","Missing ID",IF(COUNTIF($A$7:$A$506,A366)&gt;1,"Duplicate ID",IF(G366="","Provider not found",IF(N366&lt;=M366,"End must be after start",IF(AND(J366="Available",L366&gt;Q366),"Booked exceeds capacity","OK"))))))</f>
        <v/>
      </c>
      <c r="V366" s="22">
        <f>IF(U366="","",IF(U366&lt;&gt;"OK",U366,IF(T366="Overlap","Overlap","OK")))</f>
        <v/>
      </c>
      <c r="W366" s="20" t="n"/>
      <c r="X366" s="22">
        <f>IF(OR(D366="",C366&lt;&gt;"Active"),0,IF(AND(D366&gt;=Dashboard!$A$5,D366&lt;=Dashboard!$C$5,OR(Dashboard!$E$5="All Clinics",H366=Dashboard!$E$5),OR(Dashboard!$G$5="All Providers",F366=Dashboard!$G$5),OR(Dashboard!$I$5="All Visit Modes",I366=Dashboard!$I$5)),1,0))</f>
        <v/>
      </c>
    </row>
    <row r="367">
      <c r="A367" s="20" t="n"/>
      <c r="B367" s="21" t="n"/>
      <c r="C367" s="20" t="n"/>
      <c r="D367" s="21" t="n"/>
      <c r="E367" s="22">
        <f>IF(D367="","",CHOOSE(WEEKDAY(D367,1),"Sunday","Monday","Tuesday","Wednesday","Thursday","Friday","Saturday"))</f>
        <v/>
      </c>
      <c r="F367" s="20" t="n"/>
      <c r="G367" s="22">
        <f>IFERROR(INDEX('Provider Directory'!$A$7:$A$106,MATCH(F367,'Provider Directory'!$C$7:$C$106,0)),"")</f>
        <v/>
      </c>
      <c r="H367" s="20" t="n"/>
      <c r="I367" s="20" t="n"/>
      <c r="J367" s="20" t="n"/>
      <c r="K367" s="20" t="n"/>
      <c r="L367" s="20" t="n"/>
      <c r="M367" s="23" t="n"/>
      <c r="N367" s="23" t="n"/>
      <c r="O367" s="20" t="n"/>
      <c r="P367" s="24">
        <f>IF(OR(C367&lt;&gt;"Active",J367&lt;&gt;"Available",N367&lt;=M367),0,MAX(0,((N367-M367)*1440-IF(O367="",0,O367))/60))</f>
        <v/>
      </c>
      <c r="Q367" s="22">
        <f>IF(OR(K367="",K367&lt;=0,P367&lt;=0),0,INT(P367*60/K367))</f>
        <v/>
      </c>
      <c r="R367" s="22">
        <f>IF(Q367="","",MAX(0,Q367-IF(L367="",0,L367)))</f>
        <v/>
      </c>
      <c r="S367" s="34">
        <f>IF(Q367=0,"",IF(L367="",0,L367/Q367))</f>
        <v/>
      </c>
      <c r="T367" s="22">
        <f>IF(OR(A367="",C367&lt;&gt;"Active"),"",IF(SUMPRODUCT(($C$7:$C$506="Active")*($D$7:$D$506=D367)*($F$7:$F$506=F367)*($M$7:$M$506&lt;N367)*($N$7:$N$506&gt;M367)*($A$7:$A$506&lt;&gt;A367))&gt;0,"Overlap",""))</f>
        <v/>
      </c>
      <c r="U367" s="22">
        <f>IF(COUNTA(A367:O367)=0,"",IF(A367="","Missing ID",IF(COUNTIF($A$7:$A$506,A367)&gt;1,"Duplicate ID",IF(G367="","Provider not found",IF(N367&lt;=M367,"End must be after start",IF(AND(J367="Available",L367&gt;Q367),"Booked exceeds capacity","OK"))))))</f>
        <v/>
      </c>
      <c r="V367" s="22">
        <f>IF(U367="","",IF(U367&lt;&gt;"OK",U367,IF(T367="Overlap","Overlap","OK")))</f>
        <v/>
      </c>
      <c r="W367" s="20" t="n"/>
      <c r="X367" s="22">
        <f>IF(OR(D367="",C367&lt;&gt;"Active"),0,IF(AND(D367&gt;=Dashboard!$A$5,D367&lt;=Dashboard!$C$5,OR(Dashboard!$E$5="All Clinics",H367=Dashboard!$E$5),OR(Dashboard!$G$5="All Providers",F367=Dashboard!$G$5),OR(Dashboard!$I$5="All Visit Modes",I367=Dashboard!$I$5)),1,0))</f>
        <v/>
      </c>
    </row>
    <row r="368">
      <c r="A368" s="20" t="n"/>
      <c r="B368" s="21" t="n"/>
      <c r="C368" s="20" t="n"/>
      <c r="D368" s="21" t="n"/>
      <c r="E368" s="22">
        <f>IF(D368="","",CHOOSE(WEEKDAY(D368,1),"Sunday","Monday","Tuesday","Wednesday","Thursday","Friday","Saturday"))</f>
        <v/>
      </c>
      <c r="F368" s="20" t="n"/>
      <c r="G368" s="22">
        <f>IFERROR(INDEX('Provider Directory'!$A$7:$A$106,MATCH(F368,'Provider Directory'!$C$7:$C$106,0)),"")</f>
        <v/>
      </c>
      <c r="H368" s="20" t="n"/>
      <c r="I368" s="20" t="n"/>
      <c r="J368" s="20" t="n"/>
      <c r="K368" s="20" t="n"/>
      <c r="L368" s="20" t="n"/>
      <c r="M368" s="23" t="n"/>
      <c r="N368" s="23" t="n"/>
      <c r="O368" s="20" t="n"/>
      <c r="P368" s="24">
        <f>IF(OR(C368&lt;&gt;"Active",J368&lt;&gt;"Available",N368&lt;=M368),0,MAX(0,((N368-M368)*1440-IF(O368="",0,O368))/60))</f>
        <v/>
      </c>
      <c r="Q368" s="22">
        <f>IF(OR(K368="",K368&lt;=0,P368&lt;=0),0,INT(P368*60/K368))</f>
        <v/>
      </c>
      <c r="R368" s="22">
        <f>IF(Q368="","",MAX(0,Q368-IF(L368="",0,L368)))</f>
        <v/>
      </c>
      <c r="S368" s="34">
        <f>IF(Q368=0,"",IF(L368="",0,L368/Q368))</f>
        <v/>
      </c>
      <c r="T368" s="22">
        <f>IF(OR(A368="",C368&lt;&gt;"Active"),"",IF(SUMPRODUCT(($C$7:$C$506="Active")*($D$7:$D$506=D368)*($F$7:$F$506=F368)*($M$7:$M$506&lt;N368)*($N$7:$N$506&gt;M368)*($A$7:$A$506&lt;&gt;A368))&gt;0,"Overlap",""))</f>
        <v/>
      </c>
      <c r="U368" s="22">
        <f>IF(COUNTA(A368:O368)=0,"",IF(A368="","Missing ID",IF(COUNTIF($A$7:$A$506,A368)&gt;1,"Duplicate ID",IF(G368="","Provider not found",IF(N368&lt;=M368,"End must be after start",IF(AND(J368="Available",L368&gt;Q368),"Booked exceeds capacity","OK"))))))</f>
        <v/>
      </c>
      <c r="V368" s="22">
        <f>IF(U368="","",IF(U368&lt;&gt;"OK",U368,IF(T368="Overlap","Overlap","OK")))</f>
        <v/>
      </c>
      <c r="W368" s="20" t="n"/>
      <c r="X368" s="22">
        <f>IF(OR(D368="",C368&lt;&gt;"Active"),0,IF(AND(D368&gt;=Dashboard!$A$5,D368&lt;=Dashboard!$C$5,OR(Dashboard!$E$5="All Clinics",H368=Dashboard!$E$5),OR(Dashboard!$G$5="All Providers",F368=Dashboard!$G$5),OR(Dashboard!$I$5="All Visit Modes",I368=Dashboard!$I$5)),1,0))</f>
        <v/>
      </c>
    </row>
    <row r="369">
      <c r="A369" s="20" t="n"/>
      <c r="B369" s="21" t="n"/>
      <c r="C369" s="20" t="n"/>
      <c r="D369" s="21" t="n"/>
      <c r="E369" s="22">
        <f>IF(D369="","",CHOOSE(WEEKDAY(D369,1),"Sunday","Monday","Tuesday","Wednesday","Thursday","Friday","Saturday"))</f>
        <v/>
      </c>
      <c r="F369" s="20" t="n"/>
      <c r="G369" s="22">
        <f>IFERROR(INDEX('Provider Directory'!$A$7:$A$106,MATCH(F369,'Provider Directory'!$C$7:$C$106,0)),"")</f>
        <v/>
      </c>
      <c r="H369" s="20" t="n"/>
      <c r="I369" s="20" t="n"/>
      <c r="J369" s="20" t="n"/>
      <c r="K369" s="20" t="n"/>
      <c r="L369" s="20" t="n"/>
      <c r="M369" s="23" t="n"/>
      <c r="N369" s="23" t="n"/>
      <c r="O369" s="20" t="n"/>
      <c r="P369" s="24">
        <f>IF(OR(C369&lt;&gt;"Active",J369&lt;&gt;"Available",N369&lt;=M369),0,MAX(0,((N369-M369)*1440-IF(O369="",0,O369))/60))</f>
        <v/>
      </c>
      <c r="Q369" s="22">
        <f>IF(OR(K369="",K369&lt;=0,P369&lt;=0),0,INT(P369*60/K369))</f>
        <v/>
      </c>
      <c r="R369" s="22">
        <f>IF(Q369="","",MAX(0,Q369-IF(L369="",0,L369)))</f>
        <v/>
      </c>
      <c r="S369" s="34">
        <f>IF(Q369=0,"",IF(L369="",0,L369/Q369))</f>
        <v/>
      </c>
      <c r="T369" s="22">
        <f>IF(OR(A369="",C369&lt;&gt;"Active"),"",IF(SUMPRODUCT(($C$7:$C$506="Active")*($D$7:$D$506=D369)*($F$7:$F$506=F369)*($M$7:$M$506&lt;N369)*($N$7:$N$506&gt;M369)*($A$7:$A$506&lt;&gt;A369))&gt;0,"Overlap",""))</f>
        <v/>
      </c>
      <c r="U369" s="22">
        <f>IF(COUNTA(A369:O369)=0,"",IF(A369="","Missing ID",IF(COUNTIF($A$7:$A$506,A369)&gt;1,"Duplicate ID",IF(G369="","Provider not found",IF(N369&lt;=M369,"End must be after start",IF(AND(J369="Available",L369&gt;Q369),"Booked exceeds capacity","OK"))))))</f>
        <v/>
      </c>
      <c r="V369" s="22">
        <f>IF(U369="","",IF(U369&lt;&gt;"OK",U369,IF(T369="Overlap","Overlap","OK")))</f>
        <v/>
      </c>
      <c r="W369" s="20" t="n"/>
      <c r="X369" s="22">
        <f>IF(OR(D369="",C369&lt;&gt;"Active"),0,IF(AND(D369&gt;=Dashboard!$A$5,D369&lt;=Dashboard!$C$5,OR(Dashboard!$E$5="All Clinics",H369=Dashboard!$E$5),OR(Dashboard!$G$5="All Providers",F369=Dashboard!$G$5),OR(Dashboard!$I$5="All Visit Modes",I369=Dashboard!$I$5)),1,0))</f>
        <v/>
      </c>
    </row>
    <row r="370">
      <c r="A370" s="20" t="n"/>
      <c r="B370" s="21" t="n"/>
      <c r="C370" s="20" t="n"/>
      <c r="D370" s="21" t="n"/>
      <c r="E370" s="22">
        <f>IF(D370="","",CHOOSE(WEEKDAY(D370,1),"Sunday","Monday","Tuesday","Wednesday","Thursday","Friday","Saturday"))</f>
        <v/>
      </c>
      <c r="F370" s="20" t="n"/>
      <c r="G370" s="22">
        <f>IFERROR(INDEX('Provider Directory'!$A$7:$A$106,MATCH(F370,'Provider Directory'!$C$7:$C$106,0)),"")</f>
        <v/>
      </c>
      <c r="H370" s="20" t="n"/>
      <c r="I370" s="20" t="n"/>
      <c r="J370" s="20" t="n"/>
      <c r="K370" s="20" t="n"/>
      <c r="L370" s="20" t="n"/>
      <c r="M370" s="23" t="n"/>
      <c r="N370" s="23" t="n"/>
      <c r="O370" s="20" t="n"/>
      <c r="P370" s="24">
        <f>IF(OR(C370&lt;&gt;"Active",J370&lt;&gt;"Available",N370&lt;=M370),0,MAX(0,((N370-M370)*1440-IF(O370="",0,O370))/60))</f>
        <v/>
      </c>
      <c r="Q370" s="22">
        <f>IF(OR(K370="",K370&lt;=0,P370&lt;=0),0,INT(P370*60/K370))</f>
        <v/>
      </c>
      <c r="R370" s="22">
        <f>IF(Q370="","",MAX(0,Q370-IF(L370="",0,L370)))</f>
        <v/>
      </c>
      <c r="S370" s="34">
        <f>IF(Q370=0,"",IF(L370="",0,L370/Q370))</f>
        <v/>
      </c>
      <c r="T370" s="22">
        <f>IF(OR(A370="",C370&lt;&gt;"Active"),"",IF(SUMPRODUCT(($C$7:$C$506="Active")*($D$7:$D$506=D370)*($F$7:$F$506=F370)*($M$7:$M$506&lt;N370)*($N$7:$N$506&gt;M370)*($A$7:$A$506&lt;&gt;A370))&gt;0,"Overlap",""))</f>
        <v/>
      </c>
      <c r="U370" s="22">
        <f>IF(COUNTA(A370:O370)=0,"",IF(A370="","Missing ID",IF(COUNTIF($A$7:$A$506,A370)&gt;1,"Duplicate ID",IF(G370="","Provider not found",IF(N370&lt;=M370,"End must be after start",IF(AND(J370="Available",L370&gt;Q370),"Booked exceeds capacity","OK"))))))</f>
        <v/>
      </c>
      <c r="V370" s="22">
        <f>IF(U370="","",IF(U370&lt;&gt;"OK",U370,IF(T370="Overlap","Overlap","OK")))</f>
        <v/>
      </c>
      <c r="W370" s="20" t="n"/>
      <c r="X370" s="22">
        <f>IF(OR(D370="",C370&lt;&gt;"Active"),0,IF(AND(D370&gt;=Dashboard!$A$5,D370&lt;=Dashboard!$C$5,OR(Dashboard!$E$5="All Clinics",H370=Dashboard!$E$5),OR(Dashboard!$G$5="All Providers",F370=Dashboard!$G$5),OR(Dashboard!$I$5="All Visit Modes",I370=Dashboard!$I$5)),1,0))</f>
        <v/>
      </c>
    </row>
    <row r="371">
      <c r="A371" s="20" t="n"/>
      <c r="B371" s="21" t="n"/>
      <c r="C371" s="20" t="n"/>
      <c r="D371" s="21" t="n"/>
      <c r="E371" s="22">
        <f>IF(D371="","",CHOOSE(WEEKDAY(D371,1),"Sunday","Monday","Tuesday","Wednesday","Thursday","Friday","Saturday"))</f>
        <v/>
      </c>
      <c r="F371" s="20" t="n"/>
      <c r="G371" s="22">
        <f>IFERROR(INDEX('Provider Directory'!$A$7:$A$106,MATCH(F371,'Provider Directory'!$C$7:$C$106,0)),"")</f>
        <v/>
      </c>
      <c r="H371" s="20" t="n"/>
      <c r="I371" s="20" t="n"/>
      <c r="J371" s="20" t="n"/>
      <c r="K371" s="20" t="n"/>
      <c r="L371" s="20" t="n"/>
      <c r="M371" s="23" t="n"/>
      <c r="N371" s="23" t="n"/>
      <c r="O371" s="20" t="n"/>
      <c r="P371" s="24">
        <f>IF(OR(C371&lt;&gt;"Active",J371&lt;&gt;"Available",N371&lt;=M371),0,MAX(0,((N371-M371)*1440-IF(O371="",0,O371))/60))</f>
        <v/>
      </c>
      <c r="Q371" s="22">
        <f>IF(OR(K371="",K371&lt;=0,P371&lt;=0),0,INT(P371*60/K371))</f>
        <v/>
      </c>
      <c r="R371" s="22">
        <f>IF(Q371="","",MAX(0,Q371-IF(L371="",0,L371)))</f>
        <v/>
      </c>
      <c r="S371" s="34">
        <f>IF(Q371=0,"",IF(L371="",0,L371/Q371))</f>
        <v/>
      </c>
      <c r="T371" s="22">
        <f>IF(OR(A371="",C371&lt;&gt;"Active"),"",IF(SUMPRODUCT(($C$7:$C$506="Active")*($D$7:$D$506=D371)*($F$7:$F$506=F371)*($M$7:$M$506&lt;N371)*($N$7:$N$506&gt;M371)*($A$7:$A$506&lt;&gt;A371))&gt;0,"Overlap",""))</f>
        <v/>
      </c>
      <c r="U371" s="22">
        <f>IF(COUNTA(A371:O371)=0,"",IF(A371="","Missing ID",IF(COUNTIF($A$7:$A$506,A371)&gt;1,"Duplicate ID",IF(G371="","Provider not found",IF(N371&lt;=M371,"End must be after start",IF(AND(J371="Available",L371&gt;Q371),"Booked exceeds capacity","OK"))))))</f>
        <v/>
      </c>
      <c r="V371" s="22">
        <f>IF(U371="","",IF(U371&lt;&gt;"OK",U371,IF(T371="Overlap","Overlap","OK")))</f>
        <v/>
      </c>
      <c r="W371" s="20" t="n"/>
      <c r="X371" s="22">
        <f>IF(OR(D371="",C371&lt;&gt;"Active"),0,IF(AND(D371&gt;=Dashboard!$A$5,D371&lt;=Dashboard!$C$5,OR(Dashboard!$E$5="All Clinics",H371=Dashboard!$E$5),OR(Dashboard!$G$5="All Providers",F371=Dashboard!$G$5),OR(Dashboard!$I$5="All Visit Modes",I371=Dashboard!$I$5)),1,0))</f>
        <v/>
      </c>
    </row>
    <row r="372">
      <c r="A372" s="20" t="n"/>
      <c r="B372" s="21" t="n"/>
      <c r="C372" s="20" t="n"/>
      <c r="D372" s="21" t="n"/>
      <c r="E372" s="22">
        <f>IF(D372="","",CHOOSE(WEEKDAY(D372,1),"Sunday","Monday","Tuesday","Wednesday","Thursday","Friday","Saturday"))</f>
        <v/>
      </c>
      <c r="F372" s="20" t="n"/>
      <c r="G372" s="22">
        <f>IFERROR(INDEX('Provider Directory'!$A$7:$A$106,MATCH(F372,'Provider Directory'!$C$7:$C$106,0)),"")</f>
        <v/>
      </c>
      <c r="H372" s="20" t="n"/>
      <c r="I372" s="20" t="n"/>
      <c r="J372" s="20" t="n"/>
      <c r="K372" s="20" t="n"/>
      <c r="L372" s="20" t="n"/>
      <c r="M372" s="23" t="n"/>
      <c r="N372" s="23" t="n"/>
      <c r="O372" s="20" t="n"/>
      <c r="P372" s="24">
        <f>IF(OR(C372&lt;&gt;"Active",J372&lt;&gt;"Available",N372&lt;=M372),0,MAX(0,((N372-M372)*1440-IF(O372="",0,O372))/60))</f>
        <v/>
      </c>
      <c r="Q372" s="22">
        <f>IF(OR(K372="",K372&lt;=0,P372&lt;=0),0,INT(P372*60/K372))</f>
        <v/>
      </c>
      <c r="R372" s="22">
        <f>IF(Q372="","",MAX(0,Q372-IF(L372="",0,L372)))</f>
        <v/>
      </c>
      <c r="S372" s="34">
        <f>IF(Q372=0,"",IF(L372="",0,L372/Q372))</f>
        <v/>
      </c>
      <c r="T372" s="22">
        <f>IF(OR(A372="",C372&lt;&gt;"Active"),"",IF(SUMPRODUCT(($C$7:$C$506="Active")*($D$7:$D$506=D372)*($F$7:$F$506=F372)*($M$7:$M$506&lt;N372)*($N$7:$N$506&gt;M372)*($A$7:$A$506&lt;&gt;A372))&gt;0,"Overlap",""))</f>
        <v/>
      </c>
      <c r="U372" s="22">
        <f>IF(COUNTA(A372:O372)=0,"",IF(A372="","Missing ID",IF(COUNTIF($A$7:$A$506,A372)&gt;1,"Duplicate ID",IF(G372="","Provider not found",IF(N372&lt;=M372,"End must be after start",IF(AND(J372="Available",L372&gt;Q372),"Booked exceeds capacity","OK"))))))</f>
        <v/>
      </c>
      <c r="V372" s="22">
        <f>IF(U372="","",IF(U372&lt;&gt;"OK",U372,IF(T372="Overlap","Overlap","OK")))</f>
        <v/>
      </c>
      <c r="W372" s="20" t="n"/>
      <c r="X372" s="22">
        <f>IF(OR(D372="",C372&lt;&gt;"Active"),0,IF(AND(D372&gt;=Dashboard!$A$5,D372&lt;=Dashboard!$C$5,OR(Dashboard!$E$5="All Clinics",H372=Dashboard!$E$5),OR(Dashboard!$G$5="All Providers",F372=Dashboard!$G$5),OR(Dashboard!$I$5="All Visit Modes",I372=Dashboard!$I$5)),1,0))</f>
        <v/>
      </c>
    </row>
    <row r="373">
      <c r="A373" s="20" t="n"/>
      <c r="B373" s="21" t="n"/>
      <c r="C373" s="20" t="n"/>
      <c r="D373" s="21" t="n"/>
      <c r="E373" s="22">
        <f>IF(D373="","",CHOOSE(WEEKDAY(D373,1),"Sunday","Monday","Tuesday","Wednesday","Thursday","Friday","Saturday"))</f>
        <v/>
      </c>
      <c r="F373" s="20" t="n"/>
      <c r="G373" s="22">
        <f>IFERROR(INDEX('Provider Directory'!$A$7:$A$106,MATCH(F373,'Provider Directory'!$C$7:$C$106,0)),"")</f>
        <v/>
      </c>
      <c r="H373" s="20" t="n"/>
      <c r="I373" s="20" t="n"/>
      <c r="J373" s="20" t="n"/>
      <c r="K373" s="20" t="n"/>
      <c r="L373" s="20" t="n"/>
      <c r="M373" s="23" t="n"/>
      <c r="N373" s="23" t="n"/>
      <c r="O373" s="20" t="n"/>
      <c r="P373" s="24">
        <f>IF(OR(C373&lt;&gt;"Active",J373&lt;&gt;"Available",N373&lt;=M373),0,MAX(0,((N373-M373)*1440-IF(O373="",0,O373))/60))</f>
        <v/>
      </c>
      <c r="Q373" s="22">
        <f>IF(OR(K373="",K373&lt;=0,P373&lt;=0),0,INT(P373*60/K373))</f>
        <v/>
      </c>
      <c r="R373" s="22">
        <f>IF(Q373="","",MAX(0,Q373-IF(L373="",0,L373)))</f>
        <v/>
      </c>
      <c r="S373" s="34">
        <f>IF(Q373=0,"",IF(L373="",0,L373/Q373))</f>
        <v/>
      </c>
      <c r="T373" s="22">
        <f>IF(OR(A373="",C373&lt;&gt;"Active"),"",IF(SUMPRODUCT(($C$7:$C$506="Active")*($D$7:$D$506=D373)*($F$7:$F$506=F373)*($M$7:$M$506&lt;N373)*($N$7:$N$506&gt;M373)*($A$7:$A$506&lt;&gt;A373))&gt;0,"Overlap",""))</f>
        <v/>
      </c>
      <c r="U373" s="22">
        <f>IF(COUNTA(A373:O373)=0,"",IF(A373="","Missing ID",IF(COUNTIF($A$7:$A$506,A373)&gt;1,"Duplicate ID",IF(G373="","Provider not found",IF(N373&lt;=M373,"End must be after start",IF(AND(J373="Available",L373&gt;Q373),"Booked exceeds capacity","OK"))))))</f>
        <v/>
      </c>
      <c r="V373" s="22">
        <f>IF(U373="","",IF(U373&lt;&gt;"OK",U373,IF(T373="Overlap","Overlap","OK")))</f>
        <v/>
      </c>
      <c r="W373" s="20" t="n"/>
      <c r="X373" s="22">
        <f>IF(OR(D373="",C373&lt;&gt;"Active"),0,IF(AND(D373&gt;=Dashboard!$A$5,D373&lt;=Dashboard!$C$5,OR(Dashboard!$E$5="All Clinics",H373=Dashboard!$E$5),OR(Dashboard!$G$5="All Providers",F373=Dashboard!$G$5),OR(Dashboard!$I$5="All Visit Modes",I373=Dashboard!$I$5)),1,0))</f>
        <v/>
      </c>
    </row>
    <row r="374">
      <c r="A374" s="20" t="n"/>
      <c r="B374" s="21" t="n"/>
      <c r="C374" s="20" t="n"/>
      <c r="D374" s="21" t="n"/>
      <c r="E374" s="22">
        <f>IF(D374="","",CHOOSE(WEEKDAY(D374,1),"Sunday","Monday","Tuesday","Wednesday","Thursday","Friday","Saturday"))</f>
        <v/>
      </c>
      <c r="F374" s="20" t="n"/>
      <c r="G374" s="22">
        <f>IFERROR(INDEX('Provider Directory'!$A$7:$A$106,MATCH(F374,'Provider Directory'!$C$7:$C$106,0)),"")</f>
        <v/>
      </c>
      <c r="H374" s="20" t="n"/>
      <c r="I374" s="20" t="n"/>
      <c r="J374" s="20" t="n"/>
      <c r="K374" s="20" t="n"/>
      <c r="L374" s="20" t="n"/>
      <c r="M374" s="23" t="n"/>
      <c r="N374" s="23" t="n"/>
      <c r="O374" s="20" t="n"/>
      <c r="P374" s="24">
        <f>IF(OR(C374&lt;&gt;"Active",J374&lt;&gt;"Available",N374&lt;=M374),0,MAX(0,((N374-M374)*1440-IF(O374="",0,O374))/60))</f>
        <v/>
      </c>
      <c r="Q374" s="22">
        <f>IF(OR(K374="",K374&lt;=0,P374&lt;=0),0,INT(P374*60/K374))</f>
        <v/>
      </c>
      <c r="R374" s="22">
        <f>IF(Q374="","",MAX(0,Q374-IF(L374="",0,L374)))</f>
        <v/>
      </c>
      <c r="S374" s="34">
        <f>IF(Q374=0,"",IF(L374="",0,L374/Q374))</f>
        <v/>
      </c>
      <c r="T374" s="22">
        <f>IF(OR(A374="",C374&lt;&gt;"Active"),"",IF(SUMPRODUCT(($C$7:$C$506="Active")*($D$7:$D$506=D374)*($F$7:$F$506=F374)*($M$7:$M$506&lt;N374)*($N$7:$N$506&gt;M374)*($A$7:$A$506&lt;&gt;A374))&gt;0,"Overlap",""))</f>
        <v/>
      </c>
      <c r="U374" s="22">
        <f>IF(COUNTA(A374:O374)=0,"",IF(A374="","Missing ID",IF(COUNTIF($A$7:$A$506,A374)&gt;1,"Duplicate ID",IF(G374="","Provider not found",IF(N374&lt;=M374,"End must be after start",IF(AND(J374="Available",L374&gt;Q374),"Booked exceeds capacity","OK"))))))</f>
        <v/>
      </c>
      <c r="V374" s="22">
        <f>IF(U374="","",IF(U374&lt;&gt;"OK",U374,IF(T374="Overlap","Overlap","OK")))</f>
        <v/>
      </c>
      <c r="W374" s="20" t="n"/>
      <c r="X374" s="22">
        <f>IF(OR(D374="",C374&lt;&gt;"Active"),0,IF(AND(D374&gt;=Dashboard!$A$5,D374&lt;=Dashboard!$C$5,OR(Dashboard!$E$5="All Clinics",H374=Dashboard!$E$5),OR(Dashboard!$G$5="All Providers",F374=Dashboard!$G$5),OR(Dashboard!$I$5="All Visit Modes",I374=Dashboard!$I$5)),1,0))</f>
        <v/>
      </c>
    </row>
    <row r="375">
      <c r="A375" s="20" t="n"/>
      <c r="B375" s="21" t="n"/>
      <c r="C375" s="20" t="n"/>
      <c r="D375" s="21" t="n"/>
      <c r="E375" s="22">
        <f>IF(D375="","",CHOOSE(WEEKDAY(D375,1),"Sunday","Monday","Tuesday","Wednesday","Thursday","Friday","Saturday"))</f>
        <v/>
      </c>
      <c r="F375" s="20" t="n"/>
      <c r="G375" s="22">
        <f>IFERROR(INDEX('Provider Directory'!$A$7:$A$106,MATCH(F375,'Provider Directory'!$C$7:$C$106,0)),"")</f>
        <v/>
      </c>
      <c r="H375" s="20" t="n"/>
      <c r="I375" s="20" t="n"/>
      <c r="J375" s="20" t="n"/>
      <c r="K375" s="20" t="n"/>
      <c r="L375" s="20" t="n"/>
      <c r="M375" s="23" t="n"/>
      <c r="N375" s="23" t="n"/>
      <c r="O375" s="20" t="n"/>
      <c r="P375" s="24">
        <f>IF(OR(C375&lt;&gt;"Active",J375&lt;&gt;"Available",N375&lt;=M375),0,MAX(0,((N375-M375)*1440-IF(O375="",0,O375))/60))</f>
        <v/>
      </c>
      <c r="Q375" s="22">
        <f>IF(OR(K375="",K375&lt;=0,P375&lt;=0),0,INT(P375*60/K375))</f>
        <v/>
      </c>
      <c r="R375" s="22">
        <f>IF(Q375="","",MAX(0,Q375-IF(L375="",0,L375)))</f>
        <v/>
      </c>
      <c r="S375" s="34">
        <f>IF(Q375=0,"",IF(L375="",0,L375/Q375))</f>
        <v/>
      </c>
      <c r="T375" s="22">
        <f>IF(OR(A375="",C375&lt;&gt;"Active"),"",IF(SUMPRODUCT(($C$7:$C$506="Active")*($D$7:$D$506=D375)*($F$7:$F$506=F375)*($M$7:$M$506&lt;N375)*($N$7:$N$506&gt;M375)*($A$7:$A$506&lt;&gt;A375))&gt;0,"Overlap",""))</f>
        <v/>
      </c>
      <c r="U375" s="22">
        <f>IF(COUNTA(A375:O375)=0,"",IF(A375="","Missing ID",IF(COUNTIF($A$7:$A$506,A375)&gt;1,"Duplicate ID",IF(G375="","Provider not found",IF(N375&lt;=M375,"End must be after start",IF(AND(J375="Available",L375&gt;Q375),"Booked exceeds capacity","OK"))))))</f>
        <v/>
      </c>
      <c r="V375" s="22">
        <f>IF(U375="","",IF(U375&lt;&gt;"OK",U375,IF(T375="Overlap","Overlap","OK")))</f>
        <v/>
      </c>
      <c r="W375" s="20" t="n"/>
      <c r="X375" s="22">
        <f>IF(OR(D375="",C375&lt;&gt;"Active"),0,IF(AND(D375&gt;=Dashboard!$A$5,D375&lt;=Dashboard!$C$5,OR(Dashboard!$E$5="All Clinics",H375=Dashboard!$E$5),OR(Dashboard!$G$5="All Providers",F375=Dashboard!$G$5),OR(Dashboard!$I$5="All Visit Modes",I375=Dashboard!$I$5)),1,0))</f>
        <v/>
      </c>
    </row>
    <row r="376">
      <c r="A376" s="20" t="n"/>
      <c r="B376" s="21" t="n"/>
      <c r="C376" s="20" t="n"/>
      <c r="D376" s="21" t="n"/>
      <c r="E376" s="22">
        <f>IF(D376="","",CHOOSE(WEEKDAY(D376,1),"Sunday","Monday","Tuesday","Wednesday","Thursday","Friday","Saturday"))</f>
        <v/>
      </c>
      <c r="F376" s="20" t="n"/>
      <c r="G376" s="22">
        <f>IFERROR(INDEX('Provider Directory'!$A$7:$A$106,MATCH(F376,'Provider Directory'!$C$7:$C$106,0)),"")</f>
        <v/>
      </c>
      <c r="H376" s="20" t="n"/>
      <c r="I376" s="20" t="n"/>
      <c r="J376" s="20" t="n"/>
      <c r="K376" s="20" t="n"/>
      <c r="L376" s="20" t="n"/>
      <c r="M376" s="23" t="n"/>
      <c r="N376" s="23" t="n"/>
      <c r="O376" s="20" t="n"/>
      <c r="P376" s="24">
        <f>IF(OR(C376&lt;&gt;"Active",J376&lt;&gt;"Available",N376&lt;=M376),0,MAX(0,((N376-M376)*1440-IF(O376="",0,O376))/60))</f>
        <v/>
      </c>
      <c r="Q376" s="22">
        <f>IF(OR(K376="",K376&lt;=0,P376&lt;=0),0,INT(P376*60/K376))</f>
        <v/>
      </c>
      <c r="R376" s="22">
        <f>IF(Q376="","",MAX(0,Q376-IF(L376="",0,L376)))</f>
        <v/>
      </c>
      <c r="S376" s="34">
        <f>IF(Q376=0,"",IF(L376="",0,L376/Q376))</f>
        <v/>
      </c>
      <c r="T376" s="22">
        <f>IF(OR(A376="",C376&lt;&gt;"Active"),"",IF(SUMPRODUCT(($C$7:$C$506="Active")*($D$7:$D$506=D376)*($F$7:$F$506=F376)*($M$7:$M$506&lt;N376)*($N$7:$N$506&gt;M376)*($A$7:$A$506&lt;&gt;A376))&gt;0,"Overlap",""))</f>
        <v/>
      </c>
      <c r="U376" s="22">
        <f>IF(COUNTA(A376:O376)=0,"",IF(A376="","Missing ID",IF(COUNTIF($A$7:$A$506,A376)&gt;1,"Duplicate ID",IF(G376="","Provider not found",IF(N376&lt;=M376,"End must be after start",IF(AND(J376="Available",L376&gt;Q376),"Booked exceeds capacity","OK"))))))</f>
        <v/>
      </c>
      <c r="V376" s="22">
        <f>IF(U376="","",IF(U376&lt;&gt;"OK",U376,IF(T376="Overlap","Overlap","OK")))</f>
        <v/>
      </c>
      <c r="W376" s="20" t="n"/>
      <c r="X376" s="22">
        <f>IF(OR(D376="",C376&lt;&gt;"Active"),0,IF(AND(D376&gt;=Dashboard!$A$5,D376&lt;=Dashboard!$C$5,OR(Dashboard!$E$5="All Clinics",H376=Dashboard!$E$5),OR(Dashboard!$G$5="All Providers",F376=Dashboard!$G$5),OR(Dashboard!$I$5="All Visit Modes",I376=Dashboard!$I$5)),1,0))</f>
        <v/>
      </c>
    </row>
    <row r="377">
      <c r="A377" s="20" t="n"/>
      <c r="B377" s="21" t="n"/>
      <c r="C377" s="20" t="n"/>
      <c r="D377" s="21" t="n"/>
      <c r="E377" s="22">
        <f>IF(D377="","",CHOOSE(WEEKDAY(D377,1),"Sunday","Monday","Tuesday","Wednesday","Thursday","Friday","Saturday"))</f>
        <v/>
      </c>
      <c r="F377" s="20" t="n"/>
      <c r="G377" s="22">
        <f>IFERROR(INDEX('Provider Directory'!$A$7:$A$106,MATCH(F377,'Provider Directory'!$C$7:$C$106,0)),"")</f>
        <v/>
      </c>
      <c r="H377" s="20" t="n"/>
      <c r="I377" s="20" t="n"/>
      <c r="J377" s="20" t="n"/>
      <c r="K377" s="20" t="n"/>
      <c r="L377" s="20" t="n"/>
      <c r="M377" s="23" t="n"/>
      <c r="N377" s="23" t="n"/>
      <c r="O377" s="20" t="n"/>
      <c r="P377" s="24">
        <f>IF(OR(C377&lt;&gt;"Active",J377&lt;&gt;"Available",N377&lt;=M377),0,MAX(0,((N377-M377)*1440-IF(O377="",0,O377))/60))</f>
        <v/>
      </c>
      <c r="Q377" s="22">
        <f>IF(OR(K377="",K377&lt;=0,P377&lt;=0),0,INT(P377*60/K377))</f>
        <v/>
      </c>
      <c r="R377" s="22">
        <f>IF(Q377="","",MAX(0,Q377-IF(L377="",0,L377)))</f>
        <v/>
      </c>
      <c r="S377" s="34">
        <f>IF(Q377=0,"",IF(L377="",0,L377/Q377))</f>
        <v/>
      </c>
      <c r="T377" s="22">
        <f>IF(OR(A377="",C377&lt;&gt;"Active"),"",IF(SUMPRODUCT(($C$7:$C$506="Active")*($D$7:$D$506=D377)*($F$7:$F$506=F377)*($M$7:$M$506&lt;N377)*($N$7:$N$506&gt;M377)*($A$7:$A$506&lt;&gt;A377))&gt;0,"Overlap",""))</f>
        <v/>
      </c>
      <c r="U377" s="22">
        <f>IF(COUNTA(A377:O377)=0,"",IF(A377="","Missing ID",IF(COUNTIF($A$7:$A$506,A377)&gt;1,"Duplicate ID",IF(G377="","Provider not found",IF(N377&lt;=M377,"End must be after start",IF(AND(J377="Available",L377&gt;Q377),"Booked exceeds capacity","OK"))))))</f>
        <v/>
      </c>
      <c r="V377" s="22">
        <f>IF(U377="","",IF(U377&lt;&gt;"OK",U377,IF(T377="Overlap","Overlap","OK")))</f>
        <v/>
      </c>
      <c r="W377" s="20" t="n"/>
      <c r="X377" s="22">
        <f>IF(OR(D377="",C377&lt;&gt;"Active"),0,IF(AND(D377&gt;=Dashboard!$A$5,D377&lt;=Dashboard!$C$5,OR(Dashboard!$E$5="All Clinics",H377=Dashboard!$E$5),OR(Dashboard!$G$5="All Providers",F377=Dashboard!$G$5),OR(Dashboard!$I$5="All Visit Modes",I377=Dashboard!$I$5)),1,0))</f>
        <v/>
      </c>
    </row>
    <row r="378">
      <c r="A378" s="20" t="n"/>
      <c r="B378" s="21" t="n"/>
      <c r="C378" s="20" t="n"/>
      <c r="D378" s="21" t="n"/>
      <c r="E378" s="22">
        <f>IF(D378="","",CHOOSE(WEEKDAY(D378,1),"Sunday","Monday","Tuesday","Wednesday","Thursday","Friday","Saturday"))</f>
        <v/>
      </c>
      <c r="F378" s="20" t="n"/>
      <c r="G378" s="22">
        <f>IFERROR(INDEX('Provider Directory'!$A$7:$A$106,MATCH(F378,'Provider Directory'!$C$7:$C$106,0)),"")</f>
        <v/>
      </c>
      <c r="H378" s="20" t="n"/>
      <c r="I378" s="20" t="n"/>
      <c r="J378" s="20" t="n"/>
      <c r="K378" s="20" t="n"/>
      <c r="L378" s="20" t="n"/>
      <c r="M378" s="23" t="n"/>
      <c r="N378" s="23" t="n"/>
      <c r="O378" s="20" t="n"/>
      <c r="P378" s="24">
        <f>IF(OR(C378&lt;&gt;"Active",J378&lt;&gt;"Available",N378&lt;=M378),0,MAX(0,((N378-M378)*1440-IF(O378="",0,O378))/60))</f>
        <v/>
      </c>
      <c r="Q378" s="22">
        <f>IF(OR(K378="",K378&lt;=0,P378&lt;=0),0,INT(P378*60/K378))</f>
        <v/>
      </c>
      <c r="R378" s="22">
        <f>IF(Q378="","",MAX(0,Q378-IF(L378="",0,L378)))</f>
        <v/>
      </c>
      <c r="S378" s="34">
        <f>IF(Q378=0,"",IF(L378="",0,L378/Q378))</f>
        <v/>
      </c>
      <c r="T378" s="22">
        <f>IF(OR(A378="",C378&lt;&gt;"Active"),"",IF(SUMPRODUCT(($C$7:$C$506="Active")*($D$7:$D$506=D378)*($F$7:$F$506=F378)*($M$7:$M$506&lt;N378)*($N$7:$N$506&gt;M378)*($A$7:$A$506&lt;&gt;A378))&gt;0,"Overlap",""))</f>
        <v/>
      </c>
      <c r="U378" s="22">
        <f>IF(COUNTA(A378:O378)=0,"",IF(A378="","Missing ID",IF(COUNTIF($A$7:$A$506,A378)&gt;1,"Duplicate ID",IF(G378="","Provider not found",IF(N378&lt;=M378,"End must be after start",IF(AND(J378="Available",L378&gt;Q378),"Booked exceeds capacity","OK"))))))</f>
        <v/>
      </c>
      <c r="V378" s="22">
        <f>IF(U378="","",IF(U378&lt;&gt;"OK",U378,IF(T378="Overlap","Overlap","OK")))</f>
        <v/>
      </c>
      <c r="W378" s="20" t="n"/>
      <c r="X378" s="22">
        <f>IF(OR(D378="",C378&lt;&gt;"Active"),0,IF(AND(D378&gt;=Dashboard!$A$5,D378&lt;=Dashboard!$C$5,OR(Dashboard!$E$5="All Clinics",H378=Dashboard!$E$5),OR(Dashboard!$G$5="All Providers",F378=Dashboard!$G$5),OR(Dashboard!$I$5="All Visit Modes",I378=Dashboard!$I$5)),1,0))</f>
        <v/>
      </c>
    </row>
    <row r="379">
      <c r="A379" s="20" t="n"/>
      <c r="B379" s="21" t="n"/>
      <c r="C379" s="20" t="n"/>
      <c r="D379" s="21" t="n"/>
      <c r="E379" s="22">
        <f>IF(D379="","",CHOOSE(WEEKDAY(D379,1),"Sunday","Monday","Tuesday","Wednesday","Thursday","Friday","Saturday"))</f>
        <v/>
      </c>
      <c r="F379" s="20" t="n"/>
      <c r="G379" s="22">
        <f>IFERROR(INDEX('Provider Directory'!$A$7:$A$106,MATCH(F379,'Provider Directory'!$C$7:$C$106,0)),"")</f>
        <v/>
      </c>
      <c r="H379" s="20" t="n"/>
      <c r="I379" s="20" t="n"/>
      <c r="J379" s="20" t="n"/>
      <c r="K379" s="20" t="n"/>
      <c r="L379" s="20" t="n"/>
      <c r="M379" s="23" t="n"/>
      <c r="N379" s="23" t="n"/>
      <c r="O379" s="20" t="n"/>
      <c r="P379" s="24">
        <f>IF(OR(C379&lt;&gt;"Active",J379&lt;&gt;"Available",N379&lt;=M379),0,MAX(0,((N379-M379)*1440-IF(O379="",0,O379))/60))</f>
        <v/>
      </c>
      <c r="Q379" s="22">
        <f>IF(OR(K379="",K379&lt;=0,P379&lt;=0),0,INT(P379*60/K379))</f>
        <v/>
      </c>
      <c r="R379" s="22">
        <f>IF(Q379="","",MAX(0,Q379-IF(L379="",0,L379)))</f>
        <v/>
      </c>
      <c r="S379" s="34">
        <f>IF(Q379=0,"",IF(L379="",0,L379/Q379))</f>
        <v/>
      </c>
      <c r="T379" s="22">
        <f>IF(OR(A379="",C379&lt;&gt;"Active"),"",IF(SUMPRODUCT(($C$7:$C$506="Active")*($D$7:$D$506=D379)*($F$7:$F$506=F379)*($M$7:$M$506&lt;N379)*($N$7:$N$506&gt;M379)*($A$7:$A$506&lt;&gt;A379))&gt;0,"Overlap",""))</f>
        <v/>
      </c>
      <c r="U379" s="22">
        <f>IF(COUNTA(A379:O379)=0,"",IF(A379="","Missing ID",IF(COUNTIF($A$7:$A$506,A379)&gt;1,"Duplicate ID",IF(G379="","Provider not found",IF(N379&lt;=M379,"End must be after start",IF(AND(J379="Available",L379&gt;Q379),"Booked exceeds capacity","OK"))))))</f>
        <v/>
      </c>
      <c r="V379" s="22">
        <f>IF(U379="","",IF(U379&lt;&gt;"OK",U379,IF(T379="Overlap","Overlap","OK")))</f>
        <v/>
      </c>
      <c r="W379" s="20" t="n"/>
      <c r="X379" s="22">
        <f>IF(OR(D379="",C379&lt;&gt;"Active"),0,IF(AND(D379&gt;=Dashboard!$A$5,D379&lt;=Dashboard!$C$5,OR(Dashboard!$E$5="All Clinics",H379=Dashboard!$E$5),OR(Dashboard!$G$5="All Providers",F379=Dashboard!$G$5),OR(Dashboard!$I$5="All Visit Modes",I379=Dashboard!$I$5)),1,0))</f>
        <v/>
      </c>
    </row>
    <row r="380">
      <c r="A380" s="20" t="n"/>
      <c r="B380" s="21" t="n"/>
      <c r="C380" s="20" t="n"/>
      <c r="D380" s="21" t="n"/>
      <c r="E380" s="22">
        <f>IF(D380="","",CHOOSE(WEEKDAY(D380,1),"Sunday","Monday","Tuesday","Wednesday","Thursday","Friday","Saturday"))</f>
        <v/>
      </c>
      <c r="F380" s="20" t="n"/>
      <c r="G380" s="22">
        <f>IFERROR(INDEX('Provider Directory'!$A$7:$A$106,MATCH(F380,'Provider Directory'!$C$7:$C$106,0)),"")</f>
        <v/>
      </c>
      <c r="H380" s="20" t="n"/>
      <c r="I380" s="20" t="n"/>
      <c r="J380" s="20" t="n"/>
      <c r="K380" s="20" t="n"/>
      <c r="L380" s="20" t="n"/>
      <c r="M380" s="23" t="n"/>
      <c r="N380" s="23" t="n"/>
      <c r="O380" s="20" t="n"/>
      <c r="P380" s="24">
        <f>IF(OR(C380&lt;&gt;"Active",J380&lt;&gt;"Available",N380&lt;=M380),0,MAX(0,((N380-M380)*1440-IF(O380="",0,O380))/60))</f>
        <v/>
      </c>
      <c r="Q380" s="22">
        <f>IF(OR(K380="",K380&lt;=0,P380&lt;=0),0,INT(P380*60/K380))</f>
        <v/>
      </c>
      <c r="R380" s="22">
        <f>IF(Q380="","",MAX(0,Q380-IF(L380="",0,L380)))</f>
        <v/>
      </c>
      <c r="S380" s="34">
        <f>IF(Q380=0,"",IF(L380="",0,L380/Q380))</f>
        <v/>
      </c>
      <c r="T380" s="22">
        <f>IF(OR(A380="",C380&lt;&gt;"Active"),"",IF(SUMPRODUCT(($C$7:$C$506="Active")*($D$7:$D$506=D380)*($F$7:$F$506=F380)*($M$7:$M$506&lt;N380)*($N$7:$N$506&gt;M380)*($A$7:$A$506&lt;&gt;A380))&gt;0,"Overlap",""))</f>
        <v/>
      </c>
      <c r="U380" s="22">
        <f>IF(COUNTA(A380:O380)=0,"",IF(A380="","Missing ID",IF(COUNTIF($A$7:$A$506,A380)&gt;1,"Duplicate ID",IF(G380="","Provider not found",IF(N380&lt;=M380,"End must be after start",IF(AND(J380="Available",L380&gt;Q380),"Booked exceeds capacity","OK"))))))</f>
        <v/>
      </c>
      <c r="V380" s="22">
        <f>IF(U380="","",IF(U380&lt;&gt;"OK",U380,IF(T380="Overlap","Overlap","OK")))</f>
        <v/>
      </c>
      <c r="W380" s="20" t="n"/>
      <c r="X380" s="22">
        <f>IF(OR(D380="",C380&lt;&gt;"Active"),0,IF(AND(D380&gt;=Dashboard!$A$5,D380&lt;=Dashboard!$C$5,OR(Dashboard!$E$5="All Clinics",H380=Dashboard!$E$5),OR(Dashboard!$G$5="All Providers",F380=Dashboard!$G$5),OR(Dashboard!$I$5="All Visit Modes",I380=Dashboard!$I$5)),1,0))</f>
        <v/>
      </c>
    </row>
    <row r="381">
      <c r="A381" s="20" t="n"/>
      <c r="B381" s="21" t="n"/>
      <c r="C381" s="20" t="n"/>
      <c r="D381" s="21" t="n"/>
      <c r="E381" s="22">
        <f>IF(D381="","",CHOOSE(WEEKDAY(D381,1),"Sunday","Monday","Tuesday","Wednesday","Thursday","Friday","Saturday"))</f>
        <v/>
      </c>
      <c r="F381" s="20" t="n"/>
      <c r="G381" s="22">
        <f>IFERROR(INDEX('Provider Directory'!$A$7:$A$106,MATCH(F381,'Provider Directory'!$C$7:$C$106,0)),"")</f>
        <v/>
      </c>
      <c r="H381" s="20" t="n"/>
      <c r="I381" s="20" t="n"/>
      <c r="J381" s="20" t="n"/>
      <c r="K381" s="20" t="n"/>
      <c r="L381" s="20" t="n"/>
      <c r="M381" s="23" t="n"/>
      <c r="N381" s="23" t="n"/>
      <c r="O381" s="20" t="n"/>
      <c r="P381" s="24">
        <f>IF(OR(C381&lt;&gt;"Active",J381&lt;&gt;"Available",N381&lt;=M381),0,MAX(0,((N381-M381)*1440-IF(O381="",0,O381))/60))</f>
        <v/>
      </c>
      <c r="Q381" s="22">
        <f>IF(OR(K381="",K381&lt;=0,P381&lt;=0),0,INT(P381*60/K381))</f>
        <v/>
      </c>
      <c r="R381" s="22">
        <f>IF(Q381="","",MAX(0,Q381-IF(L381="",0,L381)))</f>
        <v/>
      </c>
      <c r="S381" s="34">
        <f>IF(Q381=0,"",IF(L381="",0,L381/Q381))</f>
        <v/>
      </c>
      <c r="T381" s="22">
        <f>IF(OR(A381="",C381&lt;&gt;"Active"),"",IF(SUMPRODUCT(($C$7:$C$506="Active")*($D$7:$D$506=D381)*($F$7:$F$506=F381)*($M$7:$M$506&lt;N381)*($N$7:$N$506&gt;M381)*($A$7:$A$506&lt;&gt;A381))&gt;0,"Overlap",""))</f>
        <v/>
      </c>
      <c r="U381" s="22">
        <f>IF(COUNTA(A381:O381)=0,"",IF(A381="","Missing ID",IF(COUNTIF($A$7:$A$506,A381)&gt;1,"Duplicate ID",IF(G381="","Provider not found",IF(N381&lt;=M381,"End must be after start",IF(AND(J381="Available",L381&gt;Q381),"Booked exceeds capacity","OK"))))))</f>
        <v/>
      </c>
      <c r="V381" s="22">
        <f>IF(U381="","",IF(U381&lt;&gt;"OK",U381,IF(T381="Overlap","Overlap","OK")))</f>
        <v/>
      </c>
      <c r="W381" s="20" t="n"/>
      <c r="X381" s="22">
        <f>IF(OR(D381="",C381&lt;&gt;"Active"),0,IF(AND(D381&gt;=Dashboard!$A$5,D381&lt;=Dashboard!$C$5,OR(Dashboard!$E$5="All Clinics",H381=Dashboard!$E$5),OR(Dashboard!$G$5="All Providers",F381=Dashboard!$G$5),OR(Dashboard!$I$5="All Visit Modes",I381=Dashboard!$I$5)),1,0))</f>
        <v/>
      </c>
    </row>
    <row r="382">
      <c r="A382" s="20" t="n"/>
      <c r="B382" s="21" t="n"/>
      <c r="C382" s="20" t="n"/>
      <c r="D382" s="21" t="n"/>
      <c r="E382" s="22">
        <f>IF(D382="","",CHOOSE(WEEKDAY(D382,1),"Sunday","Monday","Tuesday","Wednesday","Thursday","Friday","Saturday"))</f>
        <v/>
      </c>
      <c r="F382" s="20" t="n"/>
      <c r="G382" s="22">
        <f>IFERROR(INDEX('Provider Directory'!$A$7:$A$106,MATCH(F382,'Provider Directory'!$C$7:$C$106,0)),"")</f>
        <v/>
      </c>
      <c r="H382" s="20" t="n"/>
      <c r="I382" s="20" t="n"/>
      <c r="J382" s="20" t="n"/>
      <c r="K382" s="20" t="n"/>
      <c r="L382" s="20" t="n"/>
      <c r="M382" s="23" t="n"/>
      <c r="N382" s="23" t="n"/>
      <c r="O382" s="20" t="n"/>
      <c r="P382" s="24">
        <f>IF(OR(C382&lt;&gt;"Active",J382&lt;&gt;"Available",N382&lt;=M382),0,MAX(0,((N382-M382)*1440-IF(O382="",0,O382))/60))</f>
        <v/>
      </c>
      <c r="Q382" s="22">
        <f>IF(OR(K382="",K382&lt;=0,P382&lt;=0),0,INT(P382*60/K382))</f>
        <v/>
      </c>
      <c r="R382" s="22">
        <f>IF(Q382="","",MAX(0,Q382-IF(L382="",0,L382)))</f>
        <v/>
      </c>
      <c r="S382" s="34">
        <f>IF(Q382=0,"",IF(L382="",0,L382/Q382))</f>
        <v/>
      </c>
      <c r="T382" s="22">
        <f>IF(OR(A382="",C382&lt;&gt;"Active"),"",IF(SUMPRODUCT(($C$7:$C$506="Active")*($D$7:$D$506=D382)*($F$7:$F$506=F382)*($M$7:$M$506&lt;N382)*($N$7:$N$506&gt;M382)*($A$7:$A$506&lt;&gt;A382))&gt;0,"Overlap",""))</f>
        <v/>
      </c>
      <c r="U382" s="22">
        <f>IF(COUNTA(A382:O382)=0,"",IF(A382="","Missing ID",IF(COUNTIF($A$7:$A$506,A382)&gt;1,"Duplicate ID",IF(G382="","Provider not found",IF(N382&lt;=M382,"End must be after start",IF(AND(J382="Available",L382&gt;Q382),"Booked exceeds capacity","OK"))))))</f>
        <v/>
      </c>
      <c r="V382" s="22">
        <f>IF(U382="","",IF(U382&lt;&gt;"OK",U382,IF(T382="Overlap","Overlap","OK")))</f>
        <v/>
      </c>
      <c r="W382" s="20" t="n"/>
      <c r="X382" s="22">
        <f>IF(OR(D382="",C382&lt;&gt;"Active"),0,IF(AND(D382&gt;=Dashboard!$A$5,D382&lt;=Dashboard!$C$5,OR(Dashboard!$E$5="All Clinics",H382=Dashboard!$E$5),OR(Dashboard!$G$5="All Providers",F382=Dashboard!$G$5),OR(Dashboard!$I$5="All Visit Modes",I382=Dashboard!$I$5)),1,0))</f>
        <v/>
      </c>
    </row>
    <row r="383">
      <c r="A383" s="20" t="n"/>
      <c r="B383" s="21" t="n"/>
      <c r="C383" s="20" t="n"/>
      <c r="D383" s="21" t="n"/>
      <c r="E383" s="22">
        <f>IF(D383="","",CHOOSE(WEEKDAY(D383,1),"Sunday","Monday","Tuesday","Wednesday","Thursday","Friday","Saturday"))</f>
        <v/>
      </c>
      <c r="F383" s="20" t="n"/>
      <c r="G383" s="22">
        <f>IFERROR(INDEX('Provider Directory'!$A$7:$A$106,MATCH(F383,'Provider Directory'!$C$7:$C$106,0)),"")</f>
        <v/>
      </c>
      <c r="H383" s="20" t="n"/>
      <c r="I383" s="20" t="n"/>
      <c r="J383" s="20" t="n"/>
      <c r="K383" s="20" t="n"/>
      <c r="L383" s="20" t="n"/>
      <c r="M383" s="23" t="n"/>
      <c r="N383" s="23" t="n"/>
      <c r="O383" s="20" t="n"/>
      <c r="P383" s="24">
        <f>IF(OR(C383&lt;&gt;"Active",J383&lt;&gt;"Available",N383&lt;=M383),0,MAX(0,((N383-M383)*1440-IF(O383="",0,O383))/60))</f>
        <v/>
      </c>
      <c r="Q383" s="22">
        <f>IF(OR(K383="",K383&lt;=0,P383&lt;=0),0,INT(P383*60/K383))</f>
        <v/>
      </c>
      <c r="R383" s="22">
        <f>IF(Q383="","",MAX(0,Q383-IF(L383="",0,L383)))</f>
        <v/>
      </c>
      <c r="S383" s="34">
        <f>IF(Q383=0,"",IF(L383="",0,L383/Q383))</f>
        <v/>
      </c>
      <c r="T383" s="22">
        <f>IF(OR(A383="",C383&lt;&gt;"Active"),"",IF(SUMPRODUCT(($C$7:$C$506="Active")*($D$7:$D$506=D383)*($F$7:$F$506=F383)*($M$7:$M$506&lt;N383)*($N$7:$N$506&gt;M383)*($A$7:$A$506&lt;&gt;A383))&gt;0,"Overlap",""))</f>
        <v/>
      </c>
      <c r="U383" s="22">
        <f>IF(COUNTA(A383:O383)=0,"",IF(A383="","Missing ID",IF(COUNTIF($A$7:$A$506,A383)&gt;1,"Duplicate ID",IF(G383="","Provider not found",IF(N383&lt;=M383,"End must be after start",IF(AND(J383="Available",L383&gt;Q383),"Booked exceeds capacity","OK"))))))</f>
        <v/>
      </c>
      <c r="V383" s="22">
        <f>IF(U383="","",IF(U383&lt;&gt;"OK",U383,IF(T383="Overlap","Overlap","OK")))</f>
        <v/>
      </c>
      <c r="W383" s="20" t="n"/>
      <c r="X383" s="22">
        <f>IF(OR(D383="",C383&lt;&gt;"Active"),0,IF(AND(D383&gt;=Dashboard!$A$5,D383&lt;=Dashboard!$C$5,OR(Dashboard!$E$5="All Clinics",H383=Dashboard!$E$5),OR(Dashboard!$G$5="All Providers",F383=Dashboard!$G$5),OR(Dashboard!$I$5="All Visit Modes",I383=Dashboard!$I$5)),1,0))</f>
        <v/>
      </c>
    </row>
    <row r="384">
      <c r="A384" s="20" t="n"/>
      <c r="B384" s="21" t="n"/>
      <c r="C384" s="20" t="n"/>
      <c r="D384" s="21" t="n"/>
      <c r="E384" s="22">
        <f>IF(D384="","",CHOOSE(WEEKDAY(D384,1),"Sunday","Monday","Tuesday","Wednesday","Thursday","Friday","Saturday"))</f>
        <v/>
      </c>
      <c r="F384" s="20" t="n"/>
      <c r="G384" s="22">
        <f>IFERROR(INDEX('Provider Directory'!$A$7:$A$106,MATCH(F384,'Provider Directory'!$C$7:$C$106,0)),"")</f>
        <v/>
      </c>
      <c r="H384" s="20" t="n"/>
      <c r="I384" s="20" t="n"/>
      <c r="J384" s="20" t="n"/>
      <c r="K384" s="20" t="n"/>
      <c r="L384" s="20" t="n"/>
      <c r="M384" s="23" t="n"/>
      <c r="N384" s="23" t="n"/>
      <c r="O384" s="20" t="n"/>
      <c r="P384" s="24">
        <f>IF(OR(C384&lt;&gt;"Active",J384&lt;&gt;"Available",N384&lt;=M384),0,MAX(0,((N384-M384)*1440-IF(O384="",0,O384))/60))</f>
        <v/>
      </c>
      <c r="Q384" s="22">
        <f>IF(OR(K384="",K384&lt;=0,P384&lt;=0),0,INT(P384*60/K384))</f>
        <v/>
      </c>
      <c r="R384" s="22">
        <f>IF(Q384="","",MAX(0,Q384-IF(L384="",0,L384)))</f>
        <v/>
      </c>
      <c r="S384" s="34">
        <f>IF(Q384=0,"",IF(L384="",0,L384/Q384))</f>
        <v/>
      </c>
      <c r="T384" s="22">
        <f>IF(OR(A384="",C384&lt;&gt;"Active"),"",IF(SUMPRODUCT(($C$7:$C$506="Active")*($D$7:$D$506=D384)*($F$7:$F$506=F384)*($M$7:$M$506&lt;N384)*($N$7:$N$506&gt;M384)*($A$7:$A$506&lt;&gt;A384))&gt;0,"Overlap",""))</f>
        <v/>
      </c>
      <c r="U384" s="22">
        <f>IF(COUNTA(A384:O384)=0,"",IF(A384="","Missing ID",IF(COUNTIF($A$7:$A$506,A384)&gt;1,"Duplicate ID",IF(G384="","Provider not found",IF(N384&lt;=M384,"End must be after start",IF(AND(J384="Available",L384&gt;Q384),"Booked exceeds capacity","OK"))))))</f>
        <v/>
      </c>
      <c r="V384" s="22">
        <f>IF(U384="","",IF(U384&lt;&gt;"OK",U384,IF(T384="Overlap","Overlap","OK")))</f>
        <v/>
      </c>
      <c r="W384" s="20" t="n"/>
      <c r="X384" s="22">
        <f>IF(OR(D384="",C384&lt;&gt;"Active"),0,IF(AND(D384&gt;=Dashboard!$A$5,D384&lt;=Dashboard!$C$5,OR(Dashboard!$E$5="All Clinics",H384=Dashboard!$E$5),OR(Dashboard!$G$5="All Providers",F384=Dashboard!$G$5),OR(Dashboard!$I$5="All Visit Modes",I384=Dashboard!$I$5)),1,0))</f>
        <v/>
      </c>
    </row>
    <row r="385">
      <c r="A385" s="20" t="n"/>
      <c r="B385" s="21" t="n"/>
      <c r="C385" s="20" t="n"/>
      <c r="D385" s="21" t="n"/>
      <c r="E385" s="22">
        <f>IF(D385="","",CHOOSE(WEEKDAY(D385,1),"Sunday","Monday","Tuesday","Wednesday","Thursday","Friday","Saturday"))</f>
        <v/>
      </c>
      <c r="F385" s="20" t="n"/>
      <c r="G385" s="22">
        <f>IFERROR(INDEX('Provider Directory'!$A$7:$A$106,MATCH(F385,'Provider Directory'!$C$7:$C$106,0)),"")</f>
        <v/>
      </c>
      <c r="H385" s="20" t="n"/>
      <c r="I385" s="20" t="n"/>
      <c r="J385" s="20" t="n"/>
      <c r="K385" s="20" t="n"/>
      <c r="L385" s="20" t="n"/>
      <c r="M385" s="23" t="n"/>
      <c r="N385" s="23" t="n"/>
      <c r="O385" s="20" t="n"/>
      <c r="P385" s="24">
        <f>IF(OR(C385&lt;&gt;"Active",J385&lt;&gt;"Available",N385&lt;=M385),0,MAX(0,((N385-M385)*1440-IF(O385="",0,O385))/60))</f>
        <v/>
      </c>
      <c r="Q385" s="22">
        <f>IF(OR(K385="",K385&lt;=0,P385&lt;=0),0,INT(P385*60/K385))</f>
        <v/>
      </c>
      <c r="R385" s="22">
        <f>IF(Q385="","",MAX(0,Q385-IF(L385="",0,L385)))</f>
        <v/>
      </c>
      <c r="S385" s="34">
        <f>IF(Q385=0,"",IF(L385="",0,L385/Q385))</f>
        <v/>
      </c>
      <c r="T385" s="22">
        <f>IF(OR(A385="",C385&lt;&gt;"Active"),"",IF(SUMPRODUCT(($C$7:$C$506="Active")*($D$7:$D$506=D385)*($F$7:$F$506=F385)*($M$7:$M$506&lt;N385)*($N$7:$N$506&gt;M385)*($A$7:$A$506&lt;&gt;A385))&gt;0,"Overlap",""))</f>
        <v/>
      </c>
      <c r="U385" s="22">
        <f>IF(COUNTA(A385:O385)=0,"",IF(A385="","Missing ID",IF(COUNTIF($A$7:$A$506,A385)&gt;1,"Duplicate ID",IF(G385="","Provider not found",IF(N385&lt;=M385,"End must be after start",IF(AND(J385="Available",L385&gt;Q385),"Booked exceeds capacity","OK"))))))</f>
        <v/>
      </c>
      <c r="V385" s="22">
        <f>IF(U385="","",IF(U385&lt;&gt;"OK",U385,IF(T385="Overlap","Overlap","OK")))</f>
        <v/>
      </c>
      <c r="W385" s="20" t="n"/>
      <c r="X385" s="22">
        <f>IF(OR(D385="",C385&lt;&gt;"Active"),0,IF(AND(D385&gt;=Dashboard!$A$5,D385&lt;=Dashboard!$C$5,OR(Dashboard!$E$5="All Clinics",H385=Dashboard!$E$5),OR(Dashboard!$G$5="All Providers",F385=Dashboard!$G$5),OR(Dashboard!$I$5="All Visit Modes",I385=Dashboard!$I$5)),1,0))</f>
        <v/>
      </c>
    </row>
    <row r="386">
      <c r="A386" s="20" t="n"/>
      <c r="B386" s="21" t="n"/>
      <c r="C386" s="20" t="n"/>
      <c r="D386" s="21" t="n"/>
      <c r="E386" s="22">
        <f>IF(D386="","",CHOOSE(WEEKDAY(D386,1),"Sunday","Monday","Tuesday","Wednesday","Thursday","Friday","Saturday"))</f>
        <v/>
      </c>
      <c r="F386" s="20" t="n"/>
      <c r="G386" s="22">
        <f>IFERROR(INDEX('Provider Directory'!$A$7:$A$106,MATCH(F386,'Provider Directory'!$C$7:$C$106,0)),"")</f>
        <v/>
      </c>
      <c r="H386" s="20" t="n"/>
      <c r="I386" s="20" t="n"/>
      <c r="J386" s="20" t="n"/>
      <c r="K386" s="20" t="n"/>
      <c r="L386" s="20" t="n"/>
      <c r="M386" s="23" t="n"/>
      <c r="N386" s="23" t="n"/>
      <c r="O386" s="20" t="n"/>
      <c r="P386" s="24">
        <f>IF(OR(C386&lt;&gt;"Active",J386&lt;&gt;"Available",N386&lt;=M386),0,MAX(0,((N386-M386)*1440-IF(O386="",0,O386))/60))</f>
        <v/>
      </c>
      <c r="Q386" s="22">
        <f>IF(OR(K386="",K386&lt;=0,P386&lt;=0),0,INT(P386*60/K386))</f>
        <v/>
      </c>
      <c r="R386" s="22">
        <f>IF(Q386="","",MAX(0,Q386-IF(L386="",0,L386)))</f>
        <v/>
      </c>
      <c r="S386" s="34">
        <f>IF(Q386=0,"",IF(L386="",0,L386/Q386))</f>
        <v/>
      </c>
      <c r="T386" s="22">
        <f>IF(OR(A386="",C386&lt;&gt;"Active"),"",IF(SUMPRODUCT(($C$7:$C$506="Active")*($D$7:$D$506=D386)*($F$7:$F$506=F386)*($M$7:$M$506&lt;N386)*($N$7:$N$506&gt;M386)*($A$7:$A$506&lt;&gt;A386))&gt;0,"Overlap",""))</f>
        <v/>
      </c>
      <c r="U386" s="22">
        <f>IF(COUNTA(A386:O386)=0,"",IF(A386="","Missing ID",IF(COUNTIF($A$7:$A$506,A386)&gt;1,"Duplicate ID",IF(G386="","Provider not found",IF(N386&lt;=M386,"End must be after start",IF(AND(J386="Available",L386&gt;Q386),"Booked exceeds capacity","OK"))))))</f>
        <v/>
      </c>
      <c r="V386" s="22">
        <f>IF(U386="","",IF(U386&lt;&gt;"OK",U386,IF(T386="Overlap","Overlap","OK")))</f>
        <v/>
      </c>
      <c r="W386" s="20" t="n"/>
      <c r="X386" s="22">
        <f>IF(OR(D386="",C386&lt;&gt;"Active"),0,IF(AND(D386&gt;=Dashboard!$A$5,D386&lt;=Dashboard!$C$5,OR(Dashboard!$E$5="All Clinics",H386=Dashboard!$E$5),OR(Dashboard!$G$5="All Providers",F386=Dashboard!$G$5),OR(Dashboard!$I$5="All Visit Modes",I386=Dashboard!$I$5)),1,0))</f>
        <v/>
      </c>
    </row>
    <row r="387">
      <c r="A387" s="20" t="n"/>
      <c r="B387" s="21" t="n"/>
      <c r="C387" s="20" t="n"/>
      <c r="D387" s="21" t="n"/>
      <c r="E387" s="22">
        <f>IF(D387="","",CHOOSE(WEEKDAY(D387,1),"Sunday","Monday","Tuesday","Wednesday","Thursday","Friday","Saturday"))</f>
        <v/>
      </c>
      <c r="F387" s="20" t="n"/>
      <c r="G387" s="22">
        <f>IFERROR(INDEX('Provider Directory'!$A$7:$A$106,MATCH(F387,'Provider Directory'!$C$7:$C$106,0)),"")</f>
        <v/>
      </c>
      <c r="H387" s="20" t="n"/>
      <c r="I387" s="20" t="n"/>
      <c r="J387" s="20" t="n"/>
      <c r="K387" s="20" t="n"/>
      <c r="L387" s="20" t="n"/>
      <c r="M387" s="23" t="n"/>
      <c r="N387" s="23" t="n"/>
      <c r="O387" s="20" t="n"/>
      <c r="P387" s="24">
        <f>IF(OR(C387&lt;&gt;"Active",J387&lt;&gt;"Available",N387&lt;=M387),0,MAX(0,((N387-M387)*1440-IF(O387="",0,O387))/60))</f>
        <v/>
      </c>
      <c r="Q387" s="22">
        <f>IF(OR(K387="",K387&lt;=0,P387&lt;=0),0,INT(P387*60/K387))</f>
        <v/>
      </c>
      <c r="R387" s="22">
        <f>IF(Q387="","",MAX(0,Q387-IF(L387="",0,L387)))</f>
        <v/>
      </c>
      <c r="S387" s="34">
        <f>IF(Q387=0,"",IF(L387="",0,L387/Q387))</f>
        <v/>
      </c>
      <c r="T387" s="22">
        <f>IF(OR(A387="",C387&lt;&gt;"Active"),"",IF(SUMPRODUCT(($C$7:$C$506="Active")*($D$7:$D$506=D387)*($F$7:$F$506=F387)*($M$7:$M$506&lt;N387)*($N$7:$N$506&gt;M387)*($A$7:$A$506&lt;&gt;A387))&gt;0,"Overlap",""))</f>
        <v/>
      </c>
      <c r="U387" s="22">
        <f>IF(COUNTA(A387:O387)=0,"",IF(A387="","Missing ID",IF(COUNTIF($A$7:$A$506,A387)&gt;1,"Duplicate ID",IF(G387="","Provider not found",IF(N387&lt;=M387,"End must be after start",IF(AND(J387="Available",L387&gt;Q387),"Booked exceeds capacity","OK"))))))</f>
        <v/>
      </c>
      <c r="V387" s="22">
        <f>IF(U387="","",IF(U387&lt;&gt;"OK",U387,IF(T387="Overlap","Overlap","OK")))</f>
        <v/>
      </c>
      <c r="W387" s="20" t="n"/>
      <c r="X387" s="22">
        <f>IF(OR(D387="",C387&lt;&gt;"Active"),0,IF(AND(D387&gt;=Dashboard!$A$5,D387&lt;=Dashboard!$C$5,OR(Dashboard!$E$5="All Clinics",H387=Dashboard!$E$5),OR(Dashboard!$G$5="All Providers",F387=Dashboard!$G$5),OR(Dashboard!$I$5="All Visit Modes",I387=Dashboard!$I$5)),1,0))</f>
        <v/>
      </c>
    </row>
    <row r="388">
      <c r="A388" s="20" t="n"/>
      <c r="B388" s="21" t="n"/>
      <c r="C388" s="20" t="n"/>
      <c r="D388" s="21" t="n"/>
      <c r="E388" s="22">
        <f>IF(D388="","",CHOOSE(WEEKDAY(D388,1),"Sunday","Monday","Tuesday","Wednesday","Thursday","Friday","Saturday"))</f>
        <v/>
      </c>
      <c r="F388" s="20" t="n"/>
      <c r="G388" s="22">
        <f>IFERROR(INDEX('Provider Directory'!$A$7:$A$106,MATCH(F388,'Provider Directory'!$C$7:$C$106,0)),"")</f>
        <v/>
      </c>
      <c r="H388" s="20" t="n"/>
      <c r="I388" s="20" t="n"/>
      <c r="J388" s="20" t="n"/>
      <c r="K388" s="20" t="n"/>
      <c r="L388" s="20" t="n"/>
      <c r="M388" s="23" t="n"/>
      <c r="N388" s="23" t="n"/>
      <c r="O388" s="20" t="n"/>
      <c r="P388" s="24">
        <f>IF(OR(C388&lt;&gt;"Active",J388&lt;&gt;"Available",N388&lt;=M388),0,MAX(0,((N388-M388)*1440-IF(O388="",0,O388))/60))</f>
        <v/>
      </c>
      <c r="Q388" s="22">
        <f>IF(OR(K388="",K388&lt;=0,P388&lt;=0),0,INT(P388*60/K388))</f>
        <v/>
      </c>
      <c r="R388" s="22">
        <f>IF(Q388="","",MAX(0,Q388-IF(L388="",0,L388)))</f>
        <v/>
      </c>
      <c r="S388" s="34">
        <f>IF(Q388=0,"",IF(L388="",0,L388/Q388))</f>
        <v/>
      </c>
      <c r="T388" s="22">
        <f>IF(OR(A388="",C388&lt;&gt;"Active"),"",IF(SUMPRODUCT(($C$7:$C$506="Active")*($D$7:$D$506=D388)*($F$7:$F$506=F388)*($M$7:$M$506&lt;N388)*($N$7:$N$506&gt;M388)*($A$7:$A$506&lt;&gt;A388))&gt;0,"Overlap",""))</f>
        <v/>
      </c>
      <c r="U388" s="22">
        <f>IF(COUNTA(A388:O388)=0,"",IF(A388="","Missing ID",IF(COUNTIF($A$7:$A$506,A388)&gt;1,"Duplicate ID",IF(G388="","Provider not found",IF(N388&lt;=M388,"End must be after start",IF(AND(J388="Available",L388&gt;Q388),"Booked exceeds capacity","OK"))))))</f>
        <v/>
      </c>
      <c r="V388" s="22">
        <f>IF(U388="","",IF(U388&lt;&gt;"OK",U388,IF(T388="Overlap","Overlap","OK")))</f>
        <v/>
      </c>
      <c r="W388" s="20" t="n"/>
      <c r="X388" s="22">
        <f>IF(OR(D388="",C388&lt;&gt;"Active"),0,IF(AND(D388&gt;=Dashboard!$A$5,D388&lt;=Dashboard!$C$5,OR(Dashboard!$E$5="All Clinics",H388=Dashboard!$E$5),OR(Dashboard!$G$5="All Providers",F388=Dashboard!$G$5),OR(Dashboard!$I$5="All Visit Modes",I388=Dashboard!$I$5)),1,0))</f>
        <v/>
      </c>
    </row>
    <row r="389">
      <c r="A389" s="20" t="n"/>
      <c r="B389" s="21" t="n"/>
      <c r="C389" s="20" t="n"/>
      <c r="D389" s="21" t="n"/>
      <c r="E389" s="22">
        <f>IF(D389="","",CHOOSE(WEEKDAY(D389,1),"Sunday","Monday","Tuesday","Wednesday","Thursday","Friday","Saturday"))</f>
        <v/>
      </c>
      <c r="F389" s="20" t="n"/>
      <c r="G389" s="22">
        <f>IFERROR(INDEX('Provider Directory'!$A$7:$A$106,MATCH(F389,'Provider Directory'!$C$7:$C$106,0)),"")</f>
        <v/>
      </c>
      <c r="H389" s="20" t="n"/>
      <c r="I389" s="20" t="n"/>
      <c r="J389" s="20" t="n"/>
      <c r="K389" s="20" t="n"/>
      <c r="L389" s="20" t="n"/>
      <c r="M389" s="23" t="n"/>
      <c r="N389" s="23" t="n"/>
      <c r="O389" s="20" t="n"/>
      <c r="P389" s="24">
        <f>IF(OR(C389&lt;&gt;"Active",J389&lt;&gt;"Available",N389&lt;=M389),0,MAX(0,((N389-M389)*1440-IF(O389="",0,O389))/60))</f>
        <v/>
      </c>
      <c r="Q389" s="22">
        <f>IF(OR(K389="",K389&lt;=0,P389&lt;=0),0,INT(P389*60/K389))</f>
        <v/>
      </c>
      <c r="R389" s="22">
        <f>IF(Q389="","",MAX(0,Q389-IF(L389="",0,L389)))</f>
        <v/>
      </c>
      <c r="S389" s="34">
        <f>IF(Q389=0,"",IF(L389="",0,L389/Q389))</f>
        <v/>
      </c>
      <c r="T389" s="22">
        <f>IF(OR(A389="",C389&lt;&gt;"Active"),"",IF(SUMPRODUCT(($C$7:$C$506="Active")*($D$7:$D$506=D389)*($F$7:$F$506=F389)*($M$7:$M$506&lt;N389)*($N$7:$N$506&gt;M389)*($A$7:$A$506&lt;&gt;A389))&gt;0,"Overlap",""))</f>
        <v/>
      </c>
      <c r="U389" s="22">
        <f>IF(COUNTA(A389:O389)=0,"",IF(A389="","Missing ID",IF(COUNTIF($A$7:$A$506,A389)&gt;1,"Duplicate ID",IF(G389="","Provider not found",IF(N389&lt;=M389,"End must be after start",IF(AND(J389="Available",L389&gt;Q389),"Booked exceeds capacity","OK"))))))</f>
        <v/>
      </c>
      <c r="V389" s="22">
        <f>IF(U389="","",IF(U389&lt;&gt;"OK",U389,IF(T389="Overlap","Overlap","OK")))</f>
        <v/>
      </c>
      <c r="W389" s="20" t="n"/>
      <c r="X389" s="22">
        <f>IF(OR(D389="",C389&lt;&gt;"Active"),0,IF(AND(D389&gt;=Dashboard!$A$5,D389&lt;=Dashboard!$C$5,OR(Dashboard!$E$5="All Clinics",H389=Dashboard!$E$5),OR(Dashboard!$G$5="All Providers",F389=Dashboard!$G$5),OR(Dashboard!$I$5="All Visit Modes",I389=Dashboard!$I$5)),1,0))</f>
        <v/>
      </c>
    </row>
    <row r="390">
      <c r="A390" s="20" t="n"/>
      <c r="B390" s="21" t="n"/>
      <c r="C390" s="20" t="n"/>
      <c r="D390" s="21" t="n"/>
      <c r="E390" s="22">
        <f>IF(D390="","",CHOOSE(WEEKDAY(D390,1),"Sunday","Monday","Tuesday","Wednesday","Thursday","Friday","Saturday"))</f>
        <v/>
      </c>
      <c r="F390" s="20" t="n"/>
      <c r="G390" s="22">
        <f>IFERROR(INDEX('Provider Directory'!$A$7:$A$106,MATCH(F390,'Provider Directory'!$C$7:$C$106,0)),"")</f>
        <v/>
      </c>
      <c r="H390" s="20" t="n"/>
      <c r="I390" s="20" t="n"/>
      <c r="J390" s="20" t="n"/>
      <c r="K390" s="20" t="n"/>
      <c r="L390" s="20" t="n"/>
      <c r="M390" s="23" t="n"/>
      <c r="N390" s="23" t="n"/>
      <c r="O390" s="20" t="n"/>
      <c r="P390" s="24">
        <f>IF(OR(C390&lt;&gt;"Active",J390&lt;&gt;"Available",N390&lt;=M390),0,MAX(0,((N390-M390)*1440-IF(O390="",0,O390))/60))</f>
        <v/>
      </c>
      <c r="Q390" s="22">
        <f>IF(OR(K390="",K390&lt;=0,P390&lt;=0),0,INT(P390*60/K390))</f>
        <v/>
      </c>
      <c r="R390" s="22">
        <f>IF(Q390="","",MAX(0,Q390-IF(L390="",0,L390)))</f>
        <v/>
      </c>
      <c r="S390" s="34">
        <f>IF(Q390=0,"",IF(L390="",0,L390/Q390))</f>
        <v/>
      </c>
      <c r="T390" s="22">
        <f>IF(OR(A390="",C390&lt;&gt;"Active"),"",IF(SUMPRODUCT(($C$7:$C$506="Active")*($D$7:$D$506=D390)*($F$7:$F$506=F390)*($M$7:$M$506&lt;N390)*($N$7:$N$506&gt;M390)*($A$7:$A$506&lt;&gt;A390))&gt;0,"Overlap",""))</f>
        <v/>
      </c>
      <c r="U390" s="22">
        <f>IF(COUNTA(A390:O390)=0,"",IF(A390="","Missing ID",IF(COUNTIF($A$7:$A$506,A390)&gt;1,"Duplicate ID",IF(G390="","Provider not found",IF(N390&lt;=M390,"End must be after start",IF(AND(J390="Available",L390&gt;Q390),"Booked exceeds capacity","OK"))))))</f>
        <v/>
      </c>
      <c r="V390" s="22">
        <f>IF(U390="","",IF(U390&lt;&gt;"OK",U390,IF(T390="Overlap","Overlap","OK")))</f>
        <v/>
      </c>
      <c r="W390" s="20" t="n"/>
      <c r="X390" s="22">
        <f>IF(OR(D390="",C390&lt;&gt;"Active"),0,IF(AND(D390&gt;=Dashboard!$A$5,D390&lt;=Dashboard!$C$5,OR(Dashboard!$E$5="All Clinics",H390=Dashboard!$E$5),OR(Dashboard!$G$5="All Providers",F390=Dashboard!$G$5),OR(Dashboard!$I$5="All Visit Modes",I390=Dashboard!$I$5)),1,0))</f>
        <v/>
      </c>
    </row>
    <row r="391">
      <c r="A391" s="20" t="n"/>
      <c r="B391" s="21" t="n"/>
      <c r="C391" s="20" t="n"/>
      <c r="D391" s="21" t="n"/>
      <c r="E391" s="22">
        <f>IF(D391="","",CHOOSE(WEEKDAY(D391,1),"Sunday","Monday","Tuesday","Wednesday","Thursday","Friday","Saturday"))</f>
        <v/>
      </c>
      <c r="F391" s="20" t="n"/>
      <c r="G391" s="22">
        <f>IFERROR(INDEX('Provider Directory'!$A$7:$A$106,MATCH(F391,'Provider Directory'!$C$7:$C$106,0)),"")</f>
        <v/>
      </c>
      <c r="H391" s="20" t="n"/>
      <c r="I391" s="20" t="n"/>
      <c r="J391" s="20" t="n"/>
      <c r="K391" s="20" t="n"/>
      <c r="L391" s="20" t="n"/>
      <c r="M391" s="23" t="n"/>
      <c r="N391" s="23" t="n"/>
      <c r="O391" s="20" t="n"/>
      <c r="P391" s="24">
        <f>IF(OR(C391&lt;&gt;"Active",J391&lt;&gt;"Available",N391&lt;=M391),0,MAX(0,((N391-M391)*1440-IF(O391="",0,O391))/60))</f>
        <v/>
      </c>
      <c r="Q391" s="22">
        <f>IF(OR(K391="",K391&lt;=0,P391&lt;=0),0,INT(P391*60/K391))</f>
        <v/>
      </c>
      <c r="R391" s="22">
        <f>IF(Q391="","",MAX(0,Q391-IF(L391="",0,L391)))</f>
        <v/>
      </c>
      <c r="S391" s="34">
        <f>IF(Q391=0,"",IF(L391="",0,L391/Q391))</f>
        <v/>
      </c>
      <c r="T391" s="22">
        <f>IF(OR(A391="",C391&lt;&gt;"Active"),"",IF(SUMPRODUCT(($C$7:$C$506="Active")*($D$7:$D$506=D391)*($F$7:$F$506=F391)*($M$7:$M$506&lt;N391)*($N$7:$N$506&gt;M391)*($A$7:$A$506&lt;&gt;A391))&gt;0,"Overlap",""))</f>
        <v/>
      </c>
      <c r="U391" s="22">
        <f>IF(COUNTA(A391:O391)=0,"",IF(A391="","Missing ID",IF(COUNTIF($A$7:$A$506,A391)&gt;1,"Duplicate ID",IF(G391="","Provider not found",IF(N391&lt;=M391,"End must be after start",IF(AND(J391="Available",L391&gt;Q391),"Booked exceeds capacity","OK"))))))</f>
        <v/>
      </c>
      <c r="V391" s="22">
        <f>IF(U391="","",IF(U391&lt;&gt;"OK",U391,IF(T391="Overlap","Overlap","OK")))</f>
        <v/>
      </c>
      <c r="W391" s="20" t="n"/>
      <c r="X391" s="22">
        <f>IF(OR(D391="",C391&lt;&gt;"Active"),0,IF(AND(D391&gt;=Dashboard!$A$5,D391&lt;=Dashboard!$C$5,OR(Dashboard!$E$5="All Clinics",H391=Dashboard!$E$5),OR(Dashboard!$G$5="All Providers",F391=Dashboard!$G$5),OR(Dashboard!$I$5="All Visit Modes",I391=Dashboard!$I$5)),1,0))</f>
        <v/>
      </c>
    </row>
    <row r="392">
      <c r="A392" s="20" t="n"/>
      <c r="B392" s="21" t="n"/>
      <c r="C392" s="20" t="n"/>
      <c r="D392" s="21" t="n"/>
      <c r="E392" s="22">
        <f>IF(D392="","",CHOOSE(WEEKDAY(D392,1),"Sunday","Monday","Tuesday","Wednesday","Thursday","Friday","Saturday"))</f>
        <v/>
      </c>
      <c r="F392" s="20" t="n"/>
      <c r="G392" s="22">
        <f>IFERROR(INDEX('Provider Directory'!$A$7:$A$106,MATCH(F392,'Provider Directory'!$C$7:$C$106,0)),"")</f>
        <v/>
      </c>
      <c r="H392" s="20" t="n"/>
      <c r="I392" s="20" t="n"/>
      <c r="J392" s="20" t="n"/>
      <c r="K392" s="20" t="n"/>
      <c r="L392" s="20" t="n"/>
      <c r="M392" s="23" t="n"/>
      <c r="N392" s="23" t="n"/>
      <c r="O392" s="20" t="n"/>
      <c r="P392" s="24">
        <f>IF(OR(C392&lt;&gt;"Active",J392&lt;&gt;"Available",N392&lt;=M392),0,MAX(0,((N392-M392)*1440-IF(O392="",0,O392))/60))</f>
        <v/>
      </c>
      <c r="Q392" s="22">
        <f>IF(OR(K392="",K392&lt;=0,P392&lt;=0),0,INT(P392*60/K392))</f>
        <v/>
      </c>
      <c r="R392" s="22">
        <f>IF(Q392="","",MAX(0,Q392-IF(L392="",0,L392)))</f>
        <v/>
      </c>
      <c r="S392" s="34">
        <f>IF(Q392=0,"",IF(L392="",0,L392/Q392))</f>
        <v/>
      </c>
      <c r="T392" s="22">
        <f>IF(OR(A392="",C392&lt;&gt;"Active"),"",IF(SUMPRODUCT(($C$7:$C$506="Active")*($D$7:$D$506=D392)*($F$7:$F$506=F392)*($M$7:$M$506&lt;N392)*($N$7:$N$506&gt;M392)*($A$7:$A$506&lt;&gt;A392))&gt;0,"Overlap",""))</f>
        <v/>
      </c>
      <c r="U392" s="22">
        <f>IF(COUNTA(A392:O392)=0,"",IF(A392="","Missing ID",IF(COUNTIF($A$7:$A$506,A392)&gt;1,"Duplicate ID",IF(G392="","Provider not found",IF(N392&lt;=M392,"End must be after start",IF(AND(J392="Available",L392&gt;Q392),"Booked exceeds capacity","OK"))))))</f>
        <v/>
      </c>
      <c r="V392" s="22">
        <f>IF(U392="","",IF(U392&lt;&gt;"OK",U392,IF(T392="Overlap","Overlap","OK")))</f>
        <v/>
      </c>
      <c r="W392" s="20" t="n"/>
      <c r="X392" s="22">
        <f>IF(OR(D392="",C392&lt;&gt;"Active"),0,IF(AND(D392&gt;=Dashboard!$A$5,D392&lt;=Dashboard!$C$5,OR(Dashboard!$E$5="All Clinics",H392=Dashboard!$E$5),OR(Dashboard!$G$5="All Providers",F392=Dashboard!$G$5),OR(Dashboard!$I$5="All Visit Modes",I392=Dashboard!$I$5)),1,0))</f>
        <v/>
      </c>
    </row>
    <row r="393">
      <c r="A393" s="20" t="n"/>
      <c r="B393" s="21" t="n"/>
      <c r="C393" s="20" t="n"/>
      <c r="D393" s="21" t="n"/>
      <c r="E393" s="22">
        <f>IF(D393="","",CHOOSE(WEEKDAY(D393,1),"Sunday","Monday","Tuesday","Wednesday","Thursday","Friday","Saturday"))</f>
        <v/>
      </c>
      <c r="F393" s="20" t="n"/>
      <c r="G393" s="22">
        <f>IFERROR(INDEX('Provider Directory'!$A$7:$A$106,MATCH(F393,'Provider Directory'!$C$7:$C$106,0)),"")</f>
        <v/>
      </c>
      <c r="H393" s="20" t="n"/>
      <c r="I393" s="20" t="n"/>
      <c r="J393" s="20" t="n"/>
      <c r="K393" s="20" t="n"/>
      <c r="L393" s="20" t="n"/>
      <c r="M393" s="23" t="n"/>
      <c r="N393" s="23" t="n"/>
      <c r="O393" s="20" t="n"/>
      <c r="P393" s="24">
        <f>IF(OR(C393&lt;&gt;"Active",J393&lt;&gt;"Available",N393&lt;=M393),0,MAX(0,((N393-M393)*1440-IF(O393="",0,O393))/60))</f>
        <v/>
      </c>
      <c r="Q393" s="22">
        <f>IF(OR(K393="",K393&lt;=0,P393&lt;=0),0,INT(P393*60/K393))</f>
        <v/>
      </c>
      <c r="R393" s="22">
        <f>IF(Q393="","",MAX(0,Q393-IF(L393="",0,L393)))</f>
        <v/>
      </c>
      <c r="S393" s="34">
        <f>IF(Q393=0,"",IF(L393="",0,L393/Q393))</f>
        <v/>
      </c>
      <c r="T393" s="22">
        <f>IF(OR(A393="",C393&lt;&gt;"Active"),"",IF(SUMPRODUCT(($C$7:$C$506="Active")*($D$7:$D$506=D393)*($F$7:$F$506=F393)*($M$7:$M$506&lt;N393)*($N$7:$N$506&gt;M393)*($A$7:$A$506&lt;&gt;A393))&gt;0,"Overlap",""))</f>
        <v/>
      </c>
      <c r="U393" s="22">
        <f>IF(COUNTA(A393:O393)=0,"",IF(A393="","Missing ID",IF(COUNTIF($A$7:$A$506,A393)&gt;1,"Duplicate ID",IF(G393="","Provider not found",IF(N393&lt;=M393,"End must be after start",IF(AND(J393="Available",L393&gt;Q393),"Booked exceeds capacity","OK"))))))</f>
        <v/>
      </c>
      <c r="V393" s="22">
        <f>IF(U393="","",IF(U393&lt;&gt;"OK",U393,IF(T393="Overlap","Overlap","OK")))</f>
        <v/>
      </c>
      <c r="W393" s="20" t="n"/>
      <c r="X393" s="22">
        <f>IF(OR(D393="",C393&lt;&gt;"Active"),0,IF(AND(D393&gt;=Dashboard!$A$5,D393&lt;=Dashboard!$C$5,OR(Dashboard!$E$5="All Clinics",H393=Dashboard!$E$5),OR(Dashboard!$G$5="All Providers",F393=Dashboard!$G$5),OR(Dashboard!$I$5="All Visit Modes",I393=Dashboard!$I$5)),1,0))</f>
        <v/>
      </c>
    </row>
    <row r="394">
      <c r="A394" s="20" t="n"/>
      <c r="B394" s="21" t="n"/>
      <c r="C394" s="20" t="n"/>
      <c r="D394" s="21" t="n"/>
      <c r="E394" s="22">
        <f>IF(D394="","",CHOOSE(WEEKDAY(D394,1),"Sunday","Monday","Tuesday","Wednesday","Thursday","Friday","Saturday"))</f>
        <v/>
      </c>
      <c r="F394" s="20" t="n"/>
      <c r="G394" s="22">
        <f>IFERROR(INDEX('Provider Directory'!$A$7:$A$106,MATCH(F394,'Provider Directory'!$C$7:$C$106,0)),"")</f>
        <v/>
      </c>
      <c r="H394" s="20" t="n"/>
      <c r="I394" s="20" t="n"/>
      <c r="J394" s="20" t="n"/>
      <c r="K394" s="20" t="n"/>
      <c r="L394" s="20" t="n"/>
      <c r="M394" s="23" t="n"/>
      <c r="N394" s="23" t="n"/>
      <c r="O394" s="20" t="n"/>
      <c r="P394" s="24">
        <f>IF(OR(C394&lt;&gt;"Active",J394&lt;&gt;"Available",N394&lt;=M394),0,MAX(0,((N394-M394)*1440-IF(O394="",0,O394))/60))</f>
        <v/>
      </c>
      <c r="Q394" s="22">
        <f>IF(OR(K394="",K394&lt;=0,P394&lt;=0),0,INT(P394*60/K394))</f>
        <v/>
      </c>
      <c r="R394" s="22">
        <f>IF(Q394="","",MAX(0,Q394-IF(L394="",0,L394)))</f>
        <v/>
      </c>
      <c r="S394" s="34">
        <f>IF(Q394=0,"",IF(L394="",0,L394/Q394))</f>
        <v/>
      </c>
      <c r="T394" s="22">
        <f>IF(OR(A394="",C394&lt;&gt;"Active"),"",IF(SUMPRODUCT(($C$7:$C$506="Active")*($D$7:$D$506=D394)*($F$7:$F$506=F394)*($M$7:$M$506&lt;N394)*($N$7:$N$506&gt;M394)*($A$7:$A$506&lt;&gt;A394))&gt;0,"Overlap",""))</f>
        <v/>
      </c>
      <c r="U394" s="22">
        <f>IF(COUNTA(A394:O394)=0,"",IF(A394="","Missing ID",IF(COUNTIF($A$7:$A$506,A394)&gt;1,"Duplicate ID",IF(G394="","Provider not found",IF(N394&lt;=M394,"End must be after start",IF(AND(J394="Available",L394&gt;Q394),"Booked exceeds capacity","OK"))))))</f>
        <v/>
      </c>
      <c r="V394" s="22">
        <f>IF(U394="","",IF(U394&lt;&gt;"OK",U394,IF(T394="Overlap","Overlap","OK")))</f>
        <v/>
      </c>
      <c r="W394" s="20" t="n"/>
      <c r="X394" s="22">
        <f>IF(OR(D394="",C394&lt;&gt;"Active"),0,IF(AND(D394&gt;=Dashboard!$A$5,D394&lt;=Dashboard!$C$5,OR(Dashboard!$E$5="All Clinics",H394=Dashboard!$E$5),OR(Dashboard!$G$5="All Providers",F394=Dashboard!$G$5),OR(Dashboard!$I$5="All Visit Modes",I394=Dashboard!$I$5)),1,0))</f>
        <v/>
      </c>
    </row>
    <row r="395">
      <c r="A395" s="20" t="n"/>
      <c r="B395" s="21" t="n"/>
      <c r="C395" s="20" t="n"/>
      <c r="D395" s="21" t="n"/>
      <c r="E395" s="22">
        <f>IF(D395="","",CHOOSE(WEEKDAY(D395,1),"Sunday","Monday","Tuesday","Wednesday","Thursday","Friday","Saturday"))</f>
        <v/>
      </c>
      <c r="F395" s="20" t="n"/>
      <c r="G395" s="22">
        <f>IFERROR(INDEX('Provider Directory'!$A$7:$A$106,MATCH(F395,'Provider Directory'!$C$7:$C$106,0)),"")</f>
        <v/>
      </c>
      <c r="H395" s="20" t="n"/>
      <c r="I395" s="20" t="n"/>
      <c r="J395" s="20" t="n"/>
      <c r="K395" s="20" t="n"/>
      <c r="L395" s="20" t="n"/>
      <c r="M395" s="23" t="n"/>
      <c r="N395" s="23" t="n"/>
      <c r="O395" s="20" t="n"/>
      <c r="P395" s="24">
        <f>IF(OR(C395&lt;&gt;"Active",J395&lt;&gt;"Available",N395&lt;=M395),0,MAX(0,((N395-M395)*1440-IF(O395="",0,O395))/60))</f>
        <v/>
      </c>
      <c r="Q395" s="22">
        <f>IF(OR(K395="",K395&lt;=0,P395&lt;=0),0,INT(P395*60/K395))</f>
        <v/>
      </c>
      <c r="R395" s="22">
        <f>IF(Q395="","",MAX(0,Q395-IF(L395="",0,L395)))</f>
        <v/>
      </c>
      <c r="S395" s="34">
        <f>IF(Q395=0,"",IF(L395="",0,L395/Q395))</f>
        <v/>
      </c>
      <c r="T395" s="22">
        <f>IF(OR(A395="",C395&lt;&gt;"Active"),"",IF(SUMPRODUCT(($C$7:$C$506="Active")*($D$7:$D$506=D395)*($F$7:$F$506=F395)*($M$7:$M$506&lt;N395)*($N$7:$N$506&gt;M395)*($A$7:$A$506&lt;&gt;A395))&gt;0,"Overlap",""))</f>
        <v/>
      </c>
      <c r="U395" s="22">
        <f>IF(COUNTA(A395:O395)=0,"",IF(A395="","Missing ID",IF(COUNTIF($A$7:$A$506,A395)&gt;1,"Duplicate ID",IF(G395="","Provider not found",IF(N395&lt;=M395,"End must be after start",IF(AND(J395="Available",L395&gt;Q395),"Booked exceeds capacity","OK"))))))</f>
        <v/>
      </c>
      <c r="V395" s="22">
        <f>IF(U395="","",IF(U395&lt;&gt;"OK",U395,IF(T395="Overlap","Overlap","OK")))</f>
        <v/>
      </c>
      <c r="W395" s="20" t="n"/>
      <c r="X395" s="22">
        <f>IF(OR(D395="",C395&lt;&gt;"Active"),0,IF(AND(D395&gt;=Dashboard!$A$5,D395&lt;=Dashboard!$C$5,OR(Dashboard!$E$5="All Clinics",H395=Dashboard!$E$5),OR(Dashboard!$G$5="All Providers",F395=Dashboard!$G$5),OR(Dashboard!$I$5="All Visit Modes",I395=Dashboard!$I$5)),1,0))</f>
        <v/>
      </c>
    </row>
    <row r="396">
      <c r="A396" s="20" t="n"/>
      <c r="B396" s="21" t="n"/>
      <c r="C396" s="20" t="n"/>
      <c r="D396" s="21" t="n"/>
      <c r="E396" s="22">
        <f>IF(D396="","",CHOOSE(WEEKDAY(D396,1),"Sunday","Monday","Tuesday","Wednesday","Thursday","Friday","Saturday"))</f>
        <v/>
      </c>
      <c r="F396" s="20" t="n"/>
      <c r="G396" s="22">
        <f>IFERROR(INDEX('Provider Directory'!$A$7:$A$106,MATCH(F396,'Provider Directory'!$C$7:$C$106,0)),"")</f>
        <v/>
      </c>
      <c r="H396" s="20" t="n"/>
      <c r="I396" s="20" t="n"/>
      <c r="J396" s="20" t="n"/>
      <c r="K396" s="20" t="n"/>
      <c r="L396" s="20" t="n"/>
      <c r="M396" s="23" t="n"/>
      <c r="N396" s="23" t="n"/>
      <c r="O396" s="20" t="n"/>
      <c r="P396" s="24">
        <f>IF(OR(C396&lt;&gt;"Active",J396&lt;&gt;"Available",N396&lt;=M396),0,MAX(0,((N396-M396)*1440-IF(O396="",0,O396))/60))</f>
        <v/>
      </c>
      <c r="Q396" s="22">
        <f>IF(OR(K396="",K396&lt;=0,P396&lt;=0),0,INT(P396*60/K396))</f>
        <v/>
      </c>
      <c r="R396" s="22">
        <f>IF(Q396="","",MAX(0,Q396-IF(L396="",0,L396)))</f>
        <v/>
      </c>
      <c r="S396" s="34">
        <f>IF(Q396=0,"",IF(L396="",0,L396/Q396))</f>
        <v/>
      </c>
      <c r="T396" s="22">
        <f>IF(OR(A396="",C396&lt;&gt;"Active"),"",IF(SUMPRODUCT(($C$7:$C$506="Active")*($D$7:$D$506=D396)*($F$7:$F$506=F396)*($M$7:$M$506&lt;N396)*($N$7:$N$506&gt;M396)*($A$7:$A$506&lt;&gt;A396))&gt;0,"Overlap",""))</f>
        <v/>
      </c>
      <c r="U396" s="22">
        <f>IF(COUNTA(A396:O396)=0,"",IF(A396="","Missing ID",IF(COUNTIF($A$7:$A$506,A396)&gt;1,"Duplicate ID",IF(G396="","Provider not found",IF(N396&lt;=M396,"End must be after start",IF(AND(J396="Available",L396&gt;Q396),"Booked exceeds capacity","OK"))))))</f>
        <v/>
      </c>
      <c r="V396" s="22">
        <f>IF(U396="","",IF(U396&lt;&gt;"OK",U396,IF(T396="Overlap","Overlap","OK")))</f>
        <v/>
      </c>
      <c r="W396" s="20" t="n"/>
      <c r="X396" s="22">
        <f>IF(OR(D396="",C396&lt;&gt;"Active"),0,IF(AND(D396&gt;=Dashboard!$A$5,D396&lt;=Dashboard!$C$5,OR(Dashboard!$E$5="All Clinics",H396=Dashboard!$E$5),OR(Dashboard!$G$5="All Providers",F396=Dashboard!$G$5),OR(Dashboard!$I$5="All Visit Modes",I396=Dashboard!$I$5)),1,0))</f>
        <v/>
      </c>
    </row>
    <row r="397">
      <c r="A397" s="20" t="n"/>
      <c r="B397" s="21" t="n"/>
      <c r="C397" s="20" t="n"/>
      <c r="D397" s="21" t="n"/>
      <c r="E397" s="22">
        <f>IF(D397="","",CHOOSE(WEEKDAY(D397,1),"Sunday","Monday","Tuesday","Wednesday","Thursday","Friday","Saturday"))</f>
        <v/>
      </c>
      <c r="F397" s="20" t="n"/>
      <c r="G397" s="22">
        <f>IFERROR(INDEX('Provider Directory'!$A$7:$A$106,MATCH(F397,'Provider Directory'!$C$7:$C$106,0)),"")</f>
        <v/>
      </c>
      <c r="H397" s="20" t="n"/>
      <c r="I397" s="20" t="n"/>
      <c r="J397" s="20" t="n"/>
      <c r="K397" s="20" t="n"/>
      <c r="L397" s="20" t="n"/>
      <c r="M397" s="23" t="n"/>
      <c r="N397" s="23" t="n"/>
      <c r="O397" s="20" t="n"/>
      <c r="P397" s="24">
        <f>IF(OR(C397&lt;&gt;"Active",J397&lt;&gt;"Available",N397&lt;=M397),0,MAX(0,((N397-M397)*1440-IF(O397="",0,O397))/60))</f>
        <v/>
      </c>
      <c r="Q397" s="22">
        <f>IF(OR(K397="",K397&lt;=0,P397&lt;=0),0,INT(P397*60/K397))</f>
        <v/>
      </c>
      <c r="R397" s="22">
        <f>IF(Q397="","",MAX(0,Q397-IF(L397="",0,L397)))</f>
        <v/>
      </c>
      <c r="S397" s="34">
        <f>IF(Q397=0,"",IF(L397="",0,L397/Q397))</f>
        <v/>
      </c>
      <c r="T397" s="22">
        <f>IF(OR(A397="",C397&lt;&gt;"Active"),"",IF(SUMPRODUCT(($C$7:$C$506="Active")*($D$7:$D$506=D397)*($F$7:$F$506=F397)*($M$7:$M$506&lt;N397)*($N$7:$N$506&gt;M397)*($A$7:$A$506&lt;&gt;A397))&gt;0,"Overlap",""))</f>
        <v/>
      </c>
      <c r="U397" s="22">
        <f>IF(COUNTA(A397:O397)=0,"",IF(A397="","Missing ID",IF(COUNTIF($A$7:$A$506,A397)&gt;1,"Duplicate ID",IF(G397="","Provider not found",IF(N397&lt;=M397,"End must be after start",IF(AND(J397="Available",L397&gt;Q397),"Booked exceeds capacity","OK"))))))</f>
        <v/>
      </c>
      <c r="V397" s="22">
        <f>IF(U397="","",IF(U397&lt;&gt;"OK",U397,IF(T397="Overlap","Overlap","OK")))</f>
        <v/>
      </c>
      <c r="W397" s="20" t="n"/>
      <c r="X397" s="22">
        <f>IF(OR(D397="",C397&lt;&gt;"Active"),0,IF(AND(D397&gt;=Dashboard!$A$5,D397&lt;=Dashboard!$C$5,OR(Dashboard!$E$5="All Clinics",H397=Dashboard!$E$5),OR(Dashboard!$G$5="All Providers",F397=Dashboard!$G$5),OR(Dashboard!$I$5="All Visit Modes",I397=Dashboard!$I$5)),1,0))</f>
        <v/>
      </c>
    </row>
    <row r="398">
      <c r="A398" s="20" t="n"/>
      <c r="B398" s="21" t="n"/>
      <c r="C398" s="20" t="n"/>
      <c r="D398" s="21" t="n"/>
      <c r="E398" s="22">
        <f>IF(D398="","",CHOOSE(WEEKDAY(D398,1),"Sunday","Monday","Tuesday","Wednesday","Thursday","Friday","Saturday"))</f>
        <v/>
      </c>
      <c r="F398" s="20" t="n"/>
      <c r="G398" s="22">
        <f>IFERROR(INDEX('Provider Directory'!$A$7:$A$106,MATCH(F398,'Provider Directory'!$C$7:$C$106,0)),"")</f>
        <v/>
      </c>
      <c r="H398" s="20" t="n"/>
      <c r="I398" s="20" t="n"/>
      <c r="J398" s="20" t="n"/>
      <c r="K398" s="20" t="n"/>
      <c r="L398" s="20" t="n"/>
      <c r="M398" s="23" t="n"/>
      <c r="N398" s="23" t="n"/>
      <c r="O398" s="20" t="n"/>
      <c r="P398" s="24">
        <f>IF(OR(C398&lt;&gt;"Active",J398&lt;&gt;"Available",N398&lt;=M398),0,MAX(0,((N398-M398)*1440-IF(O398="",0,O398))/60))</f>
        <v/>
      </c>
      <c r="Q398" s="22">
        <f>IF(OR(K398="",K398&lt;=0,P398&lt;=0),0,INT(P398*60/K398))</f>
        <v/>
      </c>
      <c r="R398" s="22">
        <f>IF(Q398="","",MAX(0,Q398-IF(L398="",0,L398)))</f>
        <v/>
      </c>
      <c r="S398" s="34">
        <f>IF(Q398=0,"",IF(L398="",0,L398/Q398))</f>
        <v/>
      </c>
      <c r="T398" s="22">
        <f>IF(OR(A398="",C398&lt;&gt;"Active"),"",IF(SUMPRODUCT(($C$7:$C$506="Active")*($D$7:$D$506=D398)*($F$7:$F$506=F398)*($M$7:$M$506&lt;N398)*($N$7:$N$506&gt;M398)*($A$7:$A$506&lt;&gt;A398))&gt;0,"Overlap",""))</f>
        <v/>
      </c>
      <c r="U398" s="22">
        <f>IF(COUNTA(A398:O398)=0,"",IF(A398="","Missing ID",IF(COUNTIF($A$7:$A$506,A398)&gt;1,"Duplicate ID",IF(G398="","Provider not found",IF(N398&lt;=M398,"End must be after start",IF(AND(J398="Available",L398&gt;Q398),"Booked exceeds capacity","OK"))))))</f>
        <v/>
      </c>
      <c r="V398" s="22">
        <f>IF(U398="","",IF(U398&lt;&gt;"OK",U398,IF(T398="Overlap","Overlap","OK")))</f>
        <v/>
      </c>
      <c r="W398" s="20" t="n"/>
      <c r="X398" s="22">
        <f>IF(OR(D398="",C398&lt;&gt;"Active"),0,IF(AND(D398&gt;=Dashboard!$A$5,D398&lt;=Dashboard!$C$5,OR(Dashboard!$E$5="All Clinics",H398=Dashboard!$E$5),OR(Dashboard!$G$5="All Providers",F398=Dashboard!$G$5),OR(Dashboard!$I$5="All Visit Modes",I398=Dashboard!$I$5)),1,0))</f>
        <v/>
      </c>
    </row>
    <row r="399">
      <c r="A399" s="20" t="n"/>
      <c r="B399" s="21" t="n"/>
      <c r="C399" s="20" t="n"/>
      <c r="D399" s="21" t="n"/>
      <c r="E399" s="22">
        <f>IF(D399="","",CHOOSE(WEEKDAY(D399,1),"Sunday","Monday","Tuesday","Wednesday","Thursday","Friday","Saturday"))</f>
        <v/>
      </c>
      <c r="F399" s="20" t="n"/>
      <c r="G399" s="22">
        <f>IFERROR(INDEX('Provider Directory'!$A$7:$A$106,MATCH(F399,'Provider Directory'!$C$7:$C$106,0)),"")</f>
        <v/>
      </c>
      <c r="H399" s="20" t="n"/>
      <c r="I399" s="20" t="n"/>
      <c r="J399" s="20" t="n"/>
      <c r="K399" s="20" t="n"/>
      <c r="L399" s="20" t="n"/>
      <c r="M399" s="23" t="n"/>
      <c r="N399" s="23" t="n"/>
      <c r="O399" s="20" t="n"/>
      <c r="P399" s="24">
        <f>IF(OR(C399&lt;&gt;"Active",J399&lt;&gt;"Available",N399&lt;=M399),0,MAX(0,((N399-M399)*1440-IF(O399="",0,O399))/60))</f>
        <v/>
      </c>
      <c r="Q399" s="22">
        <f>IF(OR(K399="",K399&lt;=0,P399&lt;=0),0,INT(P399*60/K399))</f>
        <v/>
      </c>
      <c r="R399" s="22">
        <f>IF(Q399="","",MAX(0,Q399-IF(L399="",0,L399)))</f>
        <v/>
      </c>
      <c r="S399" s="34">
        <f>IF(Q399=0,"",IF(L399="",0,L399/Q399))</f>
        <v/>
      </c>
      <c r="T399" s="22">
        <f>IF(OR(A399="",C399&lt;&gt;"Active"),"",IF(SUMPRODUCT(($C$7:$C$506="Active")*($D$7:$D$506=D399)*($F$7:$F$506=F399)*($M$7:$M$506&lt;N399)*($N$7:$N$506&gt;M399)*($A$7:$A$506&lt;&gt;A399))&gt;0,"Overlap",""))</f>
        <v/>
      </c>
      <c r="U399" s="22">
        <f>IF(COUNTA(A399:O399)=0,"",IF(A399="","Missing ID",IF(COUNTIF($A$7:$A$506,A399)&gt;1,"Duplicate ID",IF(G399="","Provider not found",IF(N399&lt;=M399,"End must be after start",IF(AND(J399="Available",L399&gt;Q399),"Booked exceeds capacity","OK"))))))</f>
        <v/>
      </c>
      <c r="V399" s="22">
        <f>IF(U399="","",IF(U399&lt;&gt;"OK",U399,IF(T399="Overlap","Overlap","OK")))</f>
        <v/>
      </c>
      <c r="W399" s="20" t="n"/>
      <c r="X399" s="22">
        <f>IF(OR(D399="",C399&lt;&gt;"Active"),0,IF(AND(D399&gt;=Dashboard!$A$5,D399&lt;=Dashboard!$C$5,OR(Dashboard!$E$5="All Clinics",H399=Dashboard!$E$5),OR(Dashboard!$G$5="All Providers",F399=Dashboard!$G$5),OR(Dashboard!$I$5="All Visit Modes",I399=Dashboard!$I$5)),1,0))</f>
        <v/>
      </c>
    </row>
    <row r="400">
      <c r="A400" s="20" t="n"/>
      <c r="B400" s="21" t="n"/>
      <c r="C400" s="20" t="n"/>
      <c r="D400" s="21" t="n"/>
      <c r="E400" s="22">
        <f>IF(D400="","",CHOOSE(WEEKDAY(D400,1),"Sunday","Monday","Tuesday","Wednesday","Thursday","Friday","Saturday"))</f>
        <v/>
      </c>
      <c r="F400" s="20" t="n"/>
      <c r="G400" s="22">
        <f>IFERROR(INDEX('Provider Directory'!$A$7:$A$106,MATCH(F400,'Provider Directory'!$C$7:$C$106,0)),"")</f>
        <v/>
      </c>
      <c r="H400" s="20" t="n"/>
      <c r="I400" s="20" t="n"/>
      <c r="J400" s="20" t="n"/>
      <c r="K400" s="20" t="n"/>
      <c r="L400" s="20" t="n"/>
      <c r="M400" s="23" t="n"/>
      <c r="N400" s="23" t="n"/>
      <c r="O400" s="20" t="n"/>
      <c r="P400" s="24">
        <f>IF(OR(C400&lt;&gt;"Active",J400&lt;&gt;"Available",N400&lt;=M400),0,MAX(0,((N400-M400)*1440-IF(O400="",0,O400))/60))</f>
        <v/>
      </c>
      <c r="Q400" s="22">
        <f>IF(OR(K400="",K400&lt;=0,P400&lt;=0),0,INT(P400*60/K400))</f>
        <v/>
      </c>
      <c r="R400" s="22">
        <f>IF(Q400="","",MAX(0,Q400-IF(L400="",0,L400)))</f>
        <v/>
      </c>
      <c r="S400" s="34">
        <f>IF(Q400=0,"",IF(L400="",0,L400/Q400))</f>
        <v/>
      </c>
      <c r="T400" s="22">
        <f>IF(OR(A400="",C400&lt;&gt;"Active"),"",IF(SUMPRODUCT(($C$7:$C$506="Active")*($D$7:$D$506=D400)*($F$7:$F$506=F400)*($M$7:$M$506&lt;N400)*($N$7:$N$506&gt;M400)*($A$7:$A$506&lt;&gt;A400))&gt;0,"Overlap",""))</f>
        <v/>
      </c>
      <c r="U400" s="22">
        <f>IF(COUNTA(A400:O400)=0,"",IF(A400="","Missing ID",IF(COUNTIF($A$7:$A$506,A400)&gt;1,"Duplicate ID",IF(G400="","Provider not found",IF(N400&lt;=M400,"End must be after start",IF(AND(J400="Available",L400&gt;Q400),"Booked exceeds capacity","OK"))))))</f>
        <v/>
      </c>
      <c r="V400" s="22">
        <f>IF(U400="","",IF(U400&lt;&gt;"OK",U400,IF(T400="Overlap","Overlap","OK")))</f>
        <v/>
      </c>
      <c r="W400" s="20" t="n"/>
      <c r="X400" s="22">
        <f>IF(OR(D400="",C400&lt;&gt;"Active"),0,IF(AND(D400&gt;=Dashboard!$A$5,D400&lt;=Dashboard!$C$5,OR(Dashboard!$E$5="All Clinics",H400=Dashboard!$E$5),OR(Dashboard!$G$5="All Providers",F400=Dashboard!$G$5),OR(Dashboard!$I$5="All Visit Modes",I400=Dashboard!$I$5)),1,0))</f>
        <v/>
      </c>
    </row>
    <row r="401">
      <c r="A401" s="20" t="n"/>
      <c r="B401" s="21" t="n"/>
      <c r="C401" s="20" t="n"/>
      <c r="D401" s="21" t="n"/>
      <c r="E401" s="22">
        <f>IF(D401="","",CHOOSE(WEEKDAY(D401,1),"Sunday","Monday","Tuesday","Wednesday","Thursday","Friday","Saturday"))</f>
        <v/>
      </c>
      <c r="F401" s="20" t="n"/>
      <c r="G401" s="22">
        <f>IFERROR(INDEX('Provider Directory'!$A$7:$A$106,MATCH(F401,'Provider Directory'!$C$7:$C$106,0)),"")</f>
        <v/>
      </c>
      <c r="H401" s="20" t="n"/>
      <c r="I401" s="20" t="n"/>
      <c r="J401" s="20" t="n"/>
      <c r="K401" s="20" t="n"/>
      <c r="L401" s="20" t="n"/>
      <c r="M401" s="23" t="n"/>
      <c r="N401" s="23" t="n"/>
      <c r="O401" s="20" t="n"/>
      <c r="P401" s="24">
        <f>IF(OR(C401&lt;&gt;"Active",J401&lt;&gt;"Available",N401&lt;=M401),0,MAX(0,((N401-M401)*1440-IF(O401="",0,O401))/60))</f>
        <v/>
      </c>
      <c r="Q401" s="22">
        <f>IF(OR(K401="",K401&lt;=0,P401&lt;=0),0,INT(P401*60/K401))</f>
        <v/>
      </c>
      <c r="R401" s="22">
        <f>IF(Q401="","",MAX(0,Q401-IF(L401="",0,L401)))</f>
        <v/>
      </c>
      <c r="S401" s="34">
        <f>IF(Q401=0,"",IF(L401="",0,L401/Q401))</f>
        <v/>
      </c>
      <c r="T401" s="22">
        <f>IF(OR(A401="",C401&lt;&gt;"Active"),"",IF(SUMPRODUCT(($C$7:$C$506="Active")*($D$7:$D$506=D401)*($F$7:$F$506=F401)*($M$7:$M$506&lt;N401)*($N$7:$N$506&gt;M401)*($A$7:$A$506&lt;&gt;A401))&gt;0,"Overlap",""))</f>
        <v/>
      </c>
      <c r="U401" s="22">
        <f>IF(COUNTA(A401:O401)=0,"",IF(A401="","Missing ID",IF(COUNTIF($A$7:$A$506,A401)&gt;1,"Duplicate ID",IF(G401="","Provider not found",IF(N401&lt;=M401,"End must be after start",IF(AND(J401="Available",L401&gt;Q401),"Booked exceeds capacity","OK"))))))</f>
        <v/>
      </c>
      <c r="V401" s="22">
        <f>IF(U401="","",IF(U401&lt;&gt;"OK",U401,IF(T401="Overlap","Overlap","OK")))</f>
        <v/>
      </c>
      <c r="W401" s="20" t="n"/>
      <c r="X401" s="22">
        <f>IF(OR(D401="",C401&lt;&gt;"Active"),0,IF(AND(D401&gt;=Dashboard!$A$5,D401&lt;=Dashboard!$C$5,OR(Dashboard!$E$5="All Clinics",H401=Dashboard!$E$5),OR(Dashboard!$G$5="All Providers",F401=Dashboard!$G$5),OR(Dashboard!$I$5="All Visit Modes",I401=Dashboard!$I$5)),1,0))</f>
        <v/>
      </c>
    </row>
    <row r="402">
      <c r="A402" s="20" t="n"/>
      <c r="B402" s="21" t="n"/>
      <c r="C402" s="20" t="n"/>
      <c r="D402" s="21" t="n"/>
      <c r="E402" s="22">
        <f>IF(D402="","",CHOOSE(WEEKDAY(D402,1),"Sunday","Monday","Tuesday","Wednesday","Thursday","Friday","Saturday"))</f>
        <v/>
      </c>
      <c r="F402" s="20" t="n"/>
      <c r="G402" s="22">
        <f>IFERROR(INDEX('Provider Directory'!$A$7:$A$106,MATCH(F402,'Provider Directory'!$C$7:$C$106,0)),"")</f>
        <v/>
      </c>
      <c r="H402" s="20" t="n"/>
      <c r="I402" s="20" t="n"/>
      <c r="J402" s="20" t="n"/>
      <c r="K402" s="20" t="n"/>
      <c r="L402" s="20" t="n"/>
      <c r="M402" s="23" t="n"/>
      <c r="N402" s="23" t="n"/>
      <c r="O402" s="20" t="n"/>
      <c r="P402" s="24">
        <f>IF(OR(C402&lt;&gt;"Active",J402&lt;&gt;"Available",N402&lt;=M402),0,MAX(0,((N402-M402)*1440-IF(O402="",0,O402))/60))</f>
        <v/>
      </c>
      <c r="Q402" s="22">
        <f>IF(OR(K402="",K402&lt;=0,P402&lt;=0),0,INT(P402*60/K402))</f>
        <v/>
      </c>
      <c r="R402" s="22">
        <f>IF(Q402="","",MAX(0,Q402-IF(L402="",0,L402)))</f>
        <v/>
      </c>
      <c r="S402" s="34">
        <f>IF(Q402=0,"",IF(L402="",0,L402/Q402))</f>
        <v/>
      </c>
      <c r="T402" s="22">
        <f>IF(OR(A402="",C402&lt;&gt;"Active"),"",IF(SUMPRODUCT(($C$7:$C$506="Active")*($D$7:$D$506=D402)*($F$7:$F$506=F402)*($M$7:$M$506&lt;N402)*($N$7:$N$506&gt;M402)*($A$7:$A$506&lt;&gt;A402))&gt;0,"Overlap",""))</f>
        <v/>
      </c>
      <c r="U402" s="22">
        <f>IF(COUNTA(A402:O402)=0,"",IF(A402="","Missing ID",IF(COUNTIF($A$7:$A$506,A402)&gt;1,"Duplicate ID",IF(G402="","Provider not found",IF(N402&lt;=M402,"End must be after start",IF(AND(J402="Available",L402&gt;Q402),"Booked exceeds capacity","OK"))))))</f>
        <v/>
      </c>
      <c r="V402" s="22">
        <f>IF(U402="","",IF(U402&lt;&gt;"OK",U402,IF(T402="Overlap","Overlap","OK")))</f>
        <v/>
      </c>
      <c r="W402" s="20" t="n"/>
      <c r="X402" s="22">
        <f>IF(OR(D402="",C402&lt;&gt;"Active"),0,IF(AND(D402&gt;=Dashboard!$A$5,D402&lt;=Dashboard!$C$5,OR(Dashboard!$E$5="All Clinics",H402=Dashboard!$E$5),OR(Dashboard!$G$5="All Providers",F402=Dashboard!$G$5),OR(Dashboard!$I$5="All Visit Modes",I402=Dashboard!$I$5)),1,0))</f>
        <v/>
      </c>
    </row>
    <row r="403">
      <c r="A403" s="20" t="n"/>
      <c r="B403" s="21" t="n"/>
      <c r="C403" s="20" t="n"/>
      <c r="D403" s="21" t="n"/>
      <c r="E403" s="22">
        <f>IF(D403="","",CHOOSE(WEEKDAY(D403,1),"Sunday","Monday","Tuesday","Wednesday","Thursday","Friday","Saturday"))</f>
        <v/>
      </c>
      <c r="F403" s="20" t="n"/>
      <c r="G403" s="22">
        <f>IFERROR(INDEX('Provider Directory'!$A$7:$A$106,MATCH(F403,'Provider Directory'!$C$7:$C$106,0)),"")</f>
        <v/>
      </c>
      <c r="H403" s="20" t="n"/>
      <c r="I403" s="20" t="n"/>
      <c r="J403" s="20" t="n"/>
      <c r="K403" s="20" t="n"/>
      <c r="L403" s="20" t="n"/>
      <c r="M403" s="23" t="n"/>
      <c r="N403" s="23" t="n"/>
      <c r="O403" s="20" t="n"/>
      <c r="P403" s="24">
        <f>IF(OR(C403&lt;&gt;"Active",J403&lt;&gt;"Available",N403&lt;=M403),0,MAX(0,((N403-M403)*1440-IF(O403="",0,O403))/60))</f>
        <v/>
      </c>
      <c r="Q403" s="22">
        <f>IF(OR(K403="",K403&lt;=0,P403&lt;=0),0,INT(P403*60/K403))</f>
        <v/>
      </c>
      <c r="R403" s="22">
        <f>IF(Q403="","",MAX(0,Q403-IF(L403="",0,L403)))</f>
        <v/>
      </c>
      <c r="S403" s="34">
        <f>IF(Q403=0,"",IF(L403="",0,L403/Q403))</f>
        <v/>
      </c>
      <c r="T403" s="22">
        <f>IF(OR(A403="",C403&lt;&gt;"Active"),"",IF(SUMPRODUCT(($C$7:$C$506="Active")*($D$7:$D$506=D403)*($F$7:$F$506=F403)*($M$7:$M$506&lt;N403)*($N$7:$N$506&gt;M403)*($A$7:$A$506&lt;&gt;A403))&gt;0,"Overlap",""))</f>
        <v/>
      </c>
      <c r="U403" s="22">
        <f>IF(COUNTA(A403:O403)=0,"",IF(A403="","Missing ID",IF(COUNTIF($A$7:$A$506,A403)&gt;1,"Duplicate ID",IF(G403="","Provider not found",IF(N403&lt;=M403,"End must be after start",IF(AND(J403="Available",L403&gt;Q403),"Booked exceeds capacity","OK"))))))</f>
        <v/>
      </c>
      <c r="V403" s="22">
        <f>IF(U403="","",IF(U403&lt;&gt;"OK",U403,IF(T403="Overlap","Overlap","OK")))</f>
        <v/>
      </c>
      <c r="W403" s="20" t="n"/>
      <c r="X403" s="22">
        <f>IF(OR(D403="",C403&lt;&gt;"Active"),0,IF(AND(D403&gt;=Dashboard!$A$5,D403&lt;=Dashboard!$C$5,OR(Dashboard!$E$5="All Clinics",H403=Dashboard!$E$5),OR(Dashboard!$G$5="All Providers",F403=Dashboard!$G$5),OR(Dashboard!$I$5="All Visit Modes",I403=Dashboard!$I$5)),1,0))</f>
        <v/>
      </c>
    </row>
    <row r="404">
      <c r="A404" s="20" t="n"/>
      <c r="B404" s="21" t="n"/>
      <c r="C404" s="20" t="n"/>
      <c r="D404" s="21" t="n"/>
      <c r="E404" s="22">
        <f>IF(D404="","",CHOOSE(WEEKDAY(D404,1),"Sunday","Monday","Tuesday","Wednesday","Thursday","Friday","Saturday"))</f>
        <v/>
      </c>
      <c r="F404" s="20" t="n"/>
      <c r="G404" s="22">
        <f>IFERROR(INDEX('Provider Directory'!$A$7:$A$106,MATCH(F404,'Provider Directory'!$C$7:$C$106,0)),"")</f>
        <v/>
      </c>
      <c r="H404" s="20" t="n"/>
      <c r="I404" s="20" t="n"/>
      <c r="J404" s="20" t="n"/>
      <c r="K404" s="20" t="n"/>
      <c r="L404" s="20" t="n"/>
      <c r="M404" s="23" t="n"/>
      <c r="N404" s="23" t="n"/>
      <c r="O404" s="20" t="n"/>
      <c r="P404" s="24">
        <f>IF(OR(C404&lt;&gt;"Active",J404&lt;&gt;"Available",N404&lt;=M404),0,MAX(0,((N404-M404)*1440-IF(O404="",0,O404))/60))</f>
        <v/>
      </c>
      <c r="Q404" s="22">
        <f>IF(OR(K404="",K404&lt;=0,P404&lt;=0),0,INT(P404*60/K404))</f>
        <v/>
      </c>
      <c r="R404" s="22">
        <f>IF(Q404="","",MAX(0,Q404-IF(L404="",0,L404)))</f>
        <v/>
      </c>
      <c r="S404" s="34">
        <f>IF(Q404=0,"",IF(L404="",0,L404/Q404))</f>
        <v/>
      </c>
      <c r="T404" s="22">
        <f>IF(OR(A404="",C404&lt;&gt;"Active"),"",IF(SUMPRODUCT(($C$7:$C$506="Active")*($D$7:$D$506=D404)*($F$7:$F$506=F404)*($M$7:$M$506&lt;N404)*($N$7:$N$506&gt;M404)*($A$7:$A$506&lt;&gt;A404))&gt;0,"Overlap",""))</f>
        <v/>
      </c>
      <c r="U404" s="22">
        <f>IF(COUNTA(A404:O404)=0,"",IF(A404="","Missing ID",IF(COUNTIF($A$7:$A$506,A404)&gt;1,"Duplicate ID",IF(G404="","Provider not found",IF(N404&lt;=M404,"End must be after start",IF(AND(J404="Available",L404&gt;Q404),"Booked exceeds capacity","OK"))))))</f>
        <v/>
      </c>
      <c r="V404" s="22">
        <f>IF(U404="","",IF(U404&lt;&gt;"OK",U404,IF(T404="Overlap","Overlap","OK")))</f>
        <v/>
      </c>
      <c r="W404" s="20" t="n"/>
      <c r="X404" s="22">
        <f>IF(OR(D404="",C404&lt;&gt;"Active"),0,IF(AND(D404&gt;=Dashboard!$A$5,D404&lt;=Dashboard!$C$5,OR(Dashboard!$E$5="All Clinics",H404=Dashboard!$E$5),OR(Dashboard!$G$5="All Providers",F404=Dashboard!$G$5),OR(Dashboard!$I$5="All Visit Modes",I404=Dashboard!$I$5)),1,0))</f>
        <v/>
      </c>
    </row>
    <row r="405">
      <c r="A405" s="20" t="n"/>
      <c r="B405" s="21" t="n"/>
      <c r="C405" s="20" t="n"/>
      <c r="D405" s="21" t="n"/>
      <c r="E405" s="22">
        <f>IF(D405="","",CHOOSE(WEEKDAY(D405,1),"Sunday","Monday","Tuesday","Wednesday","Thursday","Friday","Saturday"))</f>
        <v/>
      </c>
      <c r="F405" s="20" t="n"/>
      <c r="G405" s="22">
        <f>IFERROR(INDEX('Provider Directory'!$A$7:$A$106,MATCH(F405,'Provider Directory'!$C$7:$C$106,0)),"")</f>
        <v/>
      </c>
      <c r="H405" s="20" t="n"/>
      <c r="I405" s="20" t="n"/>
      <c r="J405" s="20" t="n"/>
      <c r="K405" s="20" t="n"/>
      <c r="L405" s="20" t="n"/>
      <c r="M405" s="23" t="n"/>
      <c r="N405" s="23" t="n"/>
      <c r="O405" s="20" t="n"/>
      <c r="P405" s="24">
        <f>IF(OR(C405&lt;&gt;"Active",J405&lt;&gt;"Available",N405&lt;=M405),0,MAX(0,((N405-M405)*1440-IF(O405="",0,O405))/60))</f>
        <v/>
      </c>
      <c r="Q405" s="22">
        <f>IF(OR(K405="",K405&lt;=0,P405&lt;=0),0,INT(P405*60/K405))</f>
        <v/>
      </c>
      <c r="R405" s="22">
        <f>IF(Q405="","",MAX(0,Q405-IF(L405="",0,L405)))</f>
        <v/>
      </c>
      <c r="S405" s="34">
        <f>IF(Q405=0,"",IF(L405="",0,L405/Q405))</f>
        <v/>
      </c>
      <c r="T405" s="22">
        <f>IF(OR(A405="",C405&lt;&gt;"Active"),"",IF(SUMPRODUCT(($C$7:$C$506="Active")*($D$7:$D$506=D405)*($F$7:$F$506=F405)*($M$7:$M$506&lt;N405)*($N$7:$N$506&gt;M405)*($A$7:$A$506&lt;&gt;A405))&gt;0,"Overlap",""))</f>
        <v/>
      </c>
      <c r="U405" s="22">
        <f>IF(COUNTA(A405:O405)=0,"",IF(A405="","Missing ID",IF(COUNTIF($A$7:$A$506,A405)&gt;1,"Duplicate ID",IF(G405="","Provider not found",IF(N405&lt;=M405,"End must be after start",IF(AND(J405="Available",L405&gt;Q405),"Booked exceeds capacity","OK"))))))</f>
        <v/>
      </c>
      <c r="V405" s="22">
        <f>IF(U405="","",IF(U405&lt;&gt;"OK",U405,IF(T405="Overlap","Overlap","OK")))</f>
        <v/>
      </c>
      <c r="W405" s="20" t="n"/>
      <c r="X405" s="22">
        <f>IF(OR(D405="",C405&lt;&gt;"Active"),0,IF(AND(D405&gt;=Dashboard!$A$5,D405&lt;=Dashboard!$C$5,OR(Dashboard!$E$5="All Clinics",H405=Dashboard!$E$5),OR(Dashboard!$G$5="All Providers",F405=Dashboard!$G$5),OR(Dashboard!$I$5="All Visit Modes",I405=Dashboard!$I$5)),1,0))</f>
        <v/>
      </c>
    </row>
    <row r="406">
      <c r="A406" s="20" t="n"/>
      <c r="B406" s="21" t="n"/>
      <c r="C406" s="20" t="n"/>
      <c r="D406" s="21" t="n"/>
      <c r="E406" s="22">
        <f>IF(D406="","",CHOOSE(WEEKDAY(D406,1),"Sunday","Monday","Tuesday","Wednesday","Thursday","Friday","Saturday"))</f>
        <v/>
      </c>
      <c r="F406" s="20" t="n"/>
      <c r="G406" s="22">
        <f>IFERROR(INDEX('Provider Directory'!$A$7:$A$106,MATCH(F406,'Provider Directory'!$C$7:$C$106,0)),"")</f>
        <v/>
      </c>
      <c r="H406" s="20" t="n"/>
      <c r="I406" s="20" t="n"/>
      <c r="J406" s="20" t="n"/>
      <c r="K406" s="20" t="n"/>
      <c r="L406" s="20" t="n"/>
      <c r="M406" s="23" t="n"/>
      <c r="N406" s="23" t="n"/>
      <c r="O406" s="20" t="n"/>
      <c r="P406" s="24">
        <f>IF(OR(C406&lt;&gt;"Active",J406&lt;&gt;"Available",N406&lt;=M406),0,MAX(0,((N406-M406)*1440-IF(O406="",0,O406))/60))</f>
        <v/>
      </c>
      <c r="Q406" s="22">
        <f>IF(OR(K406="",K406&lt;=0,P406&lt;=0),0,INT(P406*60/K406))</f>
        <v/>
      </c>
      <c r="R406" s="22">
        <f>IF(Q406="","",MAX(0,Q406-IF(L406="",0,L406)))</f>
        <v/>
      </c>
      <c r="S406" s="34">
        <f>IF(Q406=0,"",IF(L406="",0,L406/Q406))</f>
        <v/>
      </c>
      <c r="T406" s="22">
        <f>IF(OR(A406="",C406&lt;&gt;"Active"),"",IF(SUMPRODUCT(($C$7:$C$506="Active")*($D$7:$D$506=D406)*($F$7:$F$506=F406)*($M$7:$M$506&lt;N406)*($N$7:$N$506&gt;M406)*($A$7:$A$506&lt;&gt;A406))&gt;0,"Overlap",""))</f>
        <v/>
      </c>
      <c r="U406" s="22">
        <f>IF(COUNTA(A406:O406)=0,"",IF(A406="","Missing ID",IF(COUNTIF($A$7:$A$506,A406)&gt;1,"Duplicate ID",IF(G406="","Provider not found",IF(N406&lt;=M406,"End must be after start",IF(AND(J406="Available",L406&gt;Q406),"Booked exceeds capacity","OK"))))))</f>
        <v/>
      </c>
      <c r="V406" s="22">
        <f>IF(U406="","",IF(U406&lt;&gt;"OK",U406,IF(T406="Overlap","Overlap","OK")))</f>
        <v/>
      </c>
      <c r="W406" s="20" t="n"/>
      <c r="X406" s="22">
        <f>IF(OR(D406="",C406&lt;&gt;"Active"),0,IF(AND(D406&gt;=Dashboard!$A$5,D406&lt;=Dashboard!$C$5,OR(Dashboard!$E$5="All Clinics",H406=Dashboard!$E$5),OR(Dashboard!$G$5="All Providers",F406=Dashboard!$G$5),OR(Dashboard!$I$5="All Visit Modes",I406=Dashboard!$I$5)),1,0))</f>
        <v/>
      </c>
    </row>
    <row r="407">
      <c r="A407" s="20" t="n"/>
      <c r="B407" s="21" t="n"/>
      <c r="C407" s="20" t="n"/>
      <c r="D407" s="21" t="n"/>
      <c r="E407" s="22">
        <f>IF(D407="","",CHOOSE(WEEKDAY(D407,1),"Sunday","Monday","Tuesday","Wednesday","Thursday","Friday","Saturday"))</f>
        <v/>
      </c>
      <c r="F407" s="20" t="n"/>
      <c r="G407" s="22">
        <f>IFERROR(INDEX('Provider Directory'!$A$7:$A$106,MATCH(F407,'Provider Directory'!$C$7:$C$106,0)),"")</f>
        <v/>
      </c>
      <c r="H407" s="20" t="n"/>
      <c r="I407" s="20" t="n"/>
      <c r="J407" s="20" t="n"/>
      <c r="K407" s="20" t="n"/>
      <c r="L407" s="20" t="n"/>
      <c r="M407" s="23" t="n"/>
      <c r="N407" s="23" t="n"/>
      <c r="O407" s="20" t="n"/>
      <c r="P407" s="24">
        <f>IF(OR(C407&lt;&gt;"Active",J407&lt;&gt;"Available",N407&lt;=M407),0,MAX(0,((N407-M407)*1440-IF(O407="",0,O407))/60))</f>
        <v/>
      </c>
      <c r="Q407" s="22">
        <f>IF(OR(K407="",K407&lt;=0,P407&lt;=0),0,INT(P407*60/K407))</f>
        <v/>
      </c>
      <c r="R407" s="22">
        <f>IF(Q407="","",MAX(0,Q407-IF(L407="",0,L407)))</f>
        <v/>
      </c>
      <c r="S407" s="34">
        <f>IF(Q407=0,"",IF(L407="",0,L407/Q407))</f>
        <v/>
      </c>
      <c r="T407" s="22">
        <f>IF(OR(A407="",C407&lt;&gt;"Active"),"",IF(SUMPRODUCT(($C$7:$C$506="Active")*($D$7:$D$506=D407)*($F$7:$F$506=F407)*($M$7:$M$506&lt;N407)*($N$7:$N$506&gt;M407)*($A$7:$A$506&lt;&gt;A407))&gt;0,"Overlap",""))</f>
        <v/>
      </c>
      <c r="U407" s="22">
        <f>IF(COUNTA(A407:O407)=0,"",IF(A407="","Missing ID",IF(COUNTIF($A$7:$A$506,A407)&gt;1,"Duplicate ID",IF(G407="","Provider not found",IF(N407&lt;=M407,"End must be after start",IF(AND(J407="Available",L407&gt;Q407),"Booked exceeds capacity","OK"))))))</f>
        <v/>
      </c>
      <c r="V407" s="22">
        <f>IF(U407="","",IF(U407&lt;&gt;"OK",U407,IF(T407="Overlap","Overlap","OK")))</f>
        <v/>
      </c>
      <c r="W407" s="20" t="n"/>
      <c r="X407" s="22">
        <f>IF(OR(D407="",C407&lt;&gt;"Active"),0,IF(AND(D407&gt;=Dashboard!$A$5,D407&lt;=Dashboard!$C$5,OR(Dashboard!$E$5="All Clinics",H407=Dashboard!$E$5),OR(Dashboard!$G$5="All Providers",F407=Dashboard!$G$5),OR(Dashboard!$I$5="All Visit Modes",I407=Dashboard!$I$5)),1,0))</f>
        <v/>
      </c>
    </row>
    <row r="408">
      <c r="A408" s="20" t="n"/>
      <c r="B408" s="21" t="n"/>
      <c r="C408" s="20" t="n"/>
      <c r="D408" s="21" t="n"/>
      <c r="E408" s="22">
        <f>IF(D408="","",CHOOSE(WEEKDAY(D408,1),"Sunday","Monday","Tuesday","Wednesday","Thursday","Friday","Saturday"))</f>
        <v/>
      </c>
      <c r="F408" s="20" t="n"/>
      <c r="G408" s="22">
        <f>IFERROR(INDEX('Provider Directory'!$A$7:$A$106,MATCH(F408,'Provider Directory'!$C$7:$C$106,0)),"")</f>
        <v/>
      </c>
      <c r="H408" s="20" t="n"/>
      <c r="I408" s="20" t="n"/>
      <c r="J408" s="20" t="n"/>
      <c r="K408" s="20" t="n"/>
      <c r="L408" s="20" t="n"/>
      <c r="M408" s="23" t="n"/>
      <c r="N408" s="23" t="n"/>
      <c r="O408" s="20" t="n"/>
      <c r="P408" s="24">
        <f>IF(OR(C408&lt;&gt;"Active",J408&lt;&gt;"Available",N408&lt;=M408),0,MAX(0,((N408-M408)*1440-IF(O408="",0,O408))/60))</f>
        <v/>
      </c>
      <c r="Q408" s="22">
        <f>IF(OR(K408="",K408&lt;=0,P408&lt;=0),0,INT(P408*60/K408))</f>
        <v/>
      </c>
      <c r="R408" s="22">
        <f>IF(Q408="","",MAX(0,Q408-IF(L408="",0,L408)))</f>
        <v/>
      </c>
      <c r="S408" s="34">
        <f>IF(Q408=0,"",IF(L408="",0,L408/Q408))</f>
        <v/>
      </c>
      <c r="T408" s="22">
        <f>IF(OR(A408="",C408&lt;&gt;"Active"),"",IF(SUMPRODUCT(($C$7:$C$506="Active")*($D$7:$D$506=D408)*($F$7:$F$506=F408)*($M$7:$M$506&lt;N408)*($N$7:$N$506&gt;M408)*($A$7:$A$506&lt;&gt;A408))&gt;0,"Overlap",""))</f>
        <v/>
      </c>
      <c r="U408" s="22">
        <f>IF(COUNTA(A408:O408)=0,"",IF(A408="","Missing ID",IF(COUNTIF($A$7:$A$506,A408)&gt;1,"Duplicate ID",IF(G408="","Provider not found",IF(N408&lt;=M408,"End must be after start",IF(AND(J408="Available",L408&gt;Q408),"Booked exceeds capacity","OK"))))))</f>
        <v/>
      </c>
      <c r="V408" s="22">
        <f>IF(U408="","",IF(U408&lt;&gt;"OK",U408,IF(T408="Overlap","Overlap","OK")))</f>
        <v/>
      </c>
      <c r="W408" s="20" t="n"/>
      <c r="X408" s="22">
        <f>IF(OR(D408="",C408&lt;&gt;"Active"),0,IF(AND(D408&gt;=Dashboard!$A$5,D408&lt;=Dashboard!$C$5,OR(Dashboard!$E$5="All Clinics",H408=Dashboard!$E$5),OR(Dashboard!$G$5="All Providers",F408=Dashboard!$G$5),OR(Dashboard!$I$5="All Visit Modes",I408=Dashboard!$I$5)),1,0))</f>
        <v/>
      </c>
    </row>
    <row r="409">
      <c r="A409" s="20" t="n"/>
      <c r="B409" s="21" t="n"/>
      <c r="C409" s="20" t="n"/>
      <c r="D409" s="21" t="n"/>
      <c r="E409" s="22">
        <f>IF(D409="","",CHOOSE(WEEKDAY(D409,1),"Sunday","Monday","Tuesday","Wednesday","Thursday","Friday","Saturday"))</f>
        <v/>
      </c>
      <c r="F409" s="20" t="n"/>
      <c r="G409" s="22">
        <f>IFERROR(INDEX('Provider Directory'!$A$7:$A$106,MATCH(F409,'Provider Directory'!$C$7:$C$106,0)),"")</f>
        <v/>
      </c>
      <c r="H409" s="20" t="n"/>
      <c r="I409" s="20" t="n"/>
      <c r="J409" s="20" t="n"/>
      <c r="K409" s="20" t="n"/>
      <c r="L409" s="20" t="n"/>
      <c r="M409" s="23" t="n"/>
      <c r="N409" s="23" t="n"/>
      <c r="O409" s="20" t="n"/>
      <c r="P409" s="24">
        <f>IF(OR(C409&lt;&gt;"Active",J409&lt;&gt;"Available",N409&lt;=M409),0,MAX(0,((N409-M409)*1440-IF(O409="",0,O409))/60))</f>
        <v/>
      </c>
      <c r="Q409" s="22">
        <f>IF(OR(K409="",K409&lt;=0,P409&lt;=0),0,INT(P409*60/K409))</f>
        <v/>
      </c>
      <c r="R409" s="22">
        <f>IF(Q409="","",MAX(0,Q409-IF(L409="",0,L409)))</f>
        <v/>
      </c>
      <c r="S409" s="34">
        <f>IF(Q409=0,"",IF(L409="",0,L409/Q409))</f>
        <v/>
      </c>
      <c r="T409" s="22">
        <f>IF(OR(A409="",C409&lt;&gt;"Active"),"",IF(SUMPRODUCT(($C$7:$C$506="Active")*($D$7:$D$506=D409)*($F$7:$F$506=F409)*($M$7:$M$506&lt;N409)*($N$7:$N$506&gt;M409)*($A$7:$A$506&lt;&gt;A409))&gt;0,"Overlap",""))</f>
        <v/>
      </c>
      <c r="U409" s="22">
        <f>IF(COUNTA(A409:O409)=0,"",IF(A409="","Missing ID",IF(COUNTIF($A$7:$A$506,A409)&gt;1,"Duplicate ID",IF(G409="","Provider not found",IF(N409&lt;=M409,"End must be after start",IF(AND(J409="Available",L409&gt;Q409),"Booked exceeds capacity","OK"))))))</f>
        <v/>
      </c>
      <c r="V409" s="22">
        <f>IF(U409="","",IF(U409&lt;&gt;"OK",U409,IF(T409="Overlap","Overlap","OK")))</f>
        <v/>
      </c>
      <c r="W409" s="20" t="n"/>
      <c r="X409" s="22">
        <f>IF(OR(D409="",C409&lt;&gt;"Active"),0,IF(AND(D409&gt;=Dashboard!$A$5,D409&lt;=Dashboard!$C$5,OR(Dashboard!$E$5="All Clinics",H409=Dashboard!$E$5),OR(Dashboard!$G$5="All Providers",F409=Dashboard!$G$5),OR(Dashboard!$I$5="All Visit Modes",I409=Dashboard!$I$5)),1,0))</f>
        <v/>
      </c>
    </row>
    <row r="410">
      <c r="A410" s="20" t="n"/>
      <c r="B410" s="21" t="n"/>
      <c r="C410" s="20" t="n"/>
      <c r="D410" s="21" t="n"/>
      <c r="E410" s="22">
        <f>IF(D410="","",CHOOSE(WEEKDAY(D410,1),"Sunday","Monday","Tuesday","Wednesday","Thursday","Friday","Saturday"))</f>
        <v/>
      </c>
      <c r="F410" s="20" t="n"/>
      <c r="G410" s="22">
        <f>IFERROR(INDEX('Provider Directory'!$A$7:$A$106,MATCH(F410,'Provider Directory'!$C$7:$C$106,0)),"")</f>
        <v/>
      </c>
      <c r="H410" s="20" t="n"/>
      <c r="I410" s="20" t="n"/>
      <c r="J410" s="20" t="n"/>
      <c r="K410" s="20" t="n"/>
      <c r="L410" s="20" t="n"/>
      <c r="M410" s="23" t="n"/>
      <c r="N410" s="23" t="n"/>
      <c r="O410" s="20" t="n"/>
      <c r="P410" s="24">
        <f>IF(OR(C410&lt;&gt;"Active",J410&lt;&gt;"Available",N410&lt;=M410),0,MAX(0,((N410-M410)*1440-IF(O410="",0,O410))/60))</f>
        <v/>
      </c>
      <c r="Q410" s="22">
        <f>IF(OR(K410="",K410&lt;=0,P410&lt;=0),0,INT(P410*60/K410))</f>
        <v/>
      </c>
      <c r="R410" s="22">
        <f>IF(Q410="","",MAX(0,Q410-IF(L410="",0,L410)))</f>
        <v/>
      </c>
      <c r="S410" s="34">
        <f>IF(Q410=0,"",IF(L410="",0,L410/Q410))</f>
        <v/>
      </c>
      <c r="T410" s="22">
        <f>IF(OR(A410="",C410&lt;&gt;"Active"),"",IF(SUMPRODUCT(($C$7:$C$506="Active")*($D$7:$D$506=D410)*($F$7:$F$506=F410)*($M$7:$M$506&lt;N410)*($N$7:$N$506&gt;M410)*($A$7:$A$506&lt;&gt;A410))&gt;0,"Overlap",""))</f>
        <v/>
      </c>
      <c r="U410" s="22">
        <f>IF(COUNTA(A410:O410)=0,"",IF(A410="","Missing ID",IF(COUNTIF($A$7:$A$506,A410)&gt;1,"Duplicate ID",IF(G410="","Provider not found",IF(N410&lt;=M410,"End must be after start",IF(AND(J410="Available",L410&gt;Q410),"Booked exceeds capacity","OK"))))))</f>
        <v/>
      </c>
      <c r="V410" s="22">
        <f>IF(U410="","",IF(U410&lt;&gt;"OK",U410,IF(T410="Overlap","Overlap","OK")))</f>
        <v/>
      </c>
      <c r="W410" s="20" t="n"/>
      <c r="X410" s="22">
        <f>IF(OR(D410="",C410&lt;&gt;"Active"),0,IF(AND(D410&gt;=Dashboard!$A$5,D410&lt;=Dashboard!$C$5,OR(Dashboard!$E$5="All Clinics",H410=Dashboard!$E$5),OR(Dashboard!$G$5="All Providers",F410=Dashboard!$G$5),OR(Dashboard!$I$5="All Visit Modes",I410=Dashboard!$I$5)),1,0))</f>
        <v/>
      </c>
    </row>
    <row r="411">
      <c r="A411" s="20" t="n"/>
      <c r="B411" s="21" t="n"/>
      <c r="C411" s="20" t="n"/>
      <c r="D411" s="21" t="n"/>
      <c r="E411" s="22">
        <f>IF(D411="","",CHOOSE(WEEKDAY(D411,1),"Sunday","Monday","Tuesday","Wednesday","Thursday","Friday","Saturday"))</f>
        <v/>
      </c>
      <c r="F411" s="20" t="n"/>
      <c r="G411" s="22">
        <f>IFERROR(INDEX('Provider Directory'!$A$7:$A$106,MATCH(F411,'Provider Directory'!$C$7:$C$106,0)),"")</f>
        <v/>
      </c>
      <c r="H411" s="20" t="n"/>
      <c r="I411" s="20" t="n"/>
      <c r="J411" s="20" t="n"/>
      <c r="K411" s="20" t="n"/>
      <c r="L411" s="20" t="n"/>
      <c r="M411" s="23" t="n"/>
      <c r="N411" s="23" t="n"/>
      <c r="O411" s="20" t="n"/>
      <c r="P411" s="24">
        <f>IF(OR(C411&lt;&gt;"Active",J411&lt;&gt;"Available",N411&lt;=M411),0,MAX(0,((N411-M411)*1440-IF(O411="",0,O411))/60))</f>
        <v/>
      </c>
      <c r="Q411" s="22">
        <f>IF(OR(K411="",K411&lt;=0,P411&lt;=0),0,INT(P411*60/K411))</f>
        <v/>
      </c>
      <c r="R411" s="22">
        <f>IF(Q411="","",MAX(0,Q411-IF(L411="",0,L411)))</f>
        <v/>
      </c>
      <c r="S411" s="34">
        <f>IF(Q411=0,"",IF(L411="",0,L411/Q411))</f>
        <v/>
      </c>
      <c r="T411" s="22">
        <f>IF(OR(A411="",C411&lt;&gt;"Active"),"",IF(SUMPRODUCT(($C$7:$C$506="Active")*($D$7:$D$506=D411)*($F$7:$F$506=F411)*($M$7:$M$506&lt;N411)*($N$7:$N$506&gt;M411)*($A$7:$A$506&lt;&gt;A411))&gt;0,"Overlap",""))</f>
        <v/>
      </c>
      <c r="U411" s="22">
        <f>IF(COUNTA(A411:O411)=0,"",IF(A411="","Missing ID",IF(COUNTIF($A$7:$A$506,A411)&gt;1,"Duplicate ID",IF(G411="","Provider not found",IF(N411&lt;=M411,"End must be after start",IF(AND(J411="Available",L411&gt;Q411),"Booked exceeds capacity","OK"))))))</f>
        <v/>
      </c>
      <c r="V411" s="22">
        <f>IF(U411="","",IF(U411&lt;&gt;"OK",U411,IF(T411="Overlap","Overlap","OK")))</f>
        <v/>
      </c>
      <c r="W411" s="20" t="n"/>
      <c r="X411" s="22">
        <f>IF(OR(D411="",C411&lt;&gt;"Active"),0,IF(AND(D411&gt;=Dashboard!$A$5,D411&lt;=Dashboard!$C$5,OR(Dashboard!$E$5="All Clinics",H411=Dashboard!$E$5),OR(Dashboard!$G$5="All Providers",F411=Dashboard!$G$5),OR(Dashboard!$I$5="All Visit Modes",I411=Dashboard!$I$5)),1,0))</f>
        <v/>
      </c>
    </row>
    <row r="412">
      <c r="A412" s="20" t="n"/>
      <c r="B412" s="21" t="n"/>
      <c r="C412" s="20" t="n"/>
      <c r="D412" s="21" t="n"/>
      <c r="E412" s="22">
        <f>IF(D412="","",CHOOSE(WEEKDAY(D412,1),"Sunday","Monday","Tuesday","Wednesday","Thursday","Friday","Saturday"))</f>
        <v/>
      </c>
      <c r="F412" s="20" t="n"/>
      <c r="G412" s="22">
        <f>IFERROR(INDEX('Provider Directory'!$A$7:$A$106,MATCH(F412,'Provider Directory'!$C$7:$C$106,0)),"")</f>
        <v/>
      </c>
      <c r="H412" s="20" t="n"/>
      <c r="I412" s="20" t="n"/>
      <c r="J412" s="20" t="n"/>
      <c r="K412" s="20" t="n"/>
      <c r="L412" s="20" t="n"/>
      <c r="M412" s="23" t="n"/>
      <c r="N412" s="23" t="n"/>
      <c r="O412" s="20" t="n"/>
      <c r="P412" s="24">
        <f>IF(OR(C412&lt;&gt;"Active",J412&lt;&gt;"Available",N412&lt;=M412),0,MAX(0,((N412-M412)*1440-IF(O412="",0,O412))/60))</f>
        <v/>
      </c>
      <c r="Q412" s="22">
        <f>IF(OR(K412="",K412&lt;=0,P412&lt;=0),0,INT(P412*60/K412))</f>
        <v/>
      </c>
      <c r="R412" s="22">
        <f>IF(Q412="","",MAX(0,Q412-IF(L412="",0,L412)))</f>
        <v/>
      </c>
      <c r="S412" s="34">
        <f>IF(Q412=0,"",IF(L412="",0,L412/Q412))</f>
        <v/>
      </c>
      <c r="T412" s="22">
        <f>IF(OR(A412="",C412&lt;&gt;"Active"),"",IF(SUMPRODUCT(($C$7:$C$506="Active")*($D$7:$D$506=D412)*($F$7:$F$506=F412)*($M$7:$M$506&lt;N412)*($N$7:$N$506&gt;M412)*($A$7:$A$506&lt;&gt;A412))&gt;0,"Overlap",""))</f>
        <v/>
      </c>
      <c r="U412" s="22">
        <f>IF(COUNTA(A412:O412)=0,"",IF(A412="","Missing ID",IF(COUNTIF($A$7:$A$506,A412)&gt;1,"Duplicate ID",IF(G412="","Provider not found",IF(N412&lt;=M412,"End must be after start",IF(AND(J412="Available",L412&gt;Q412),"Booked exceeds capacity","OK"))))))</f>
        <v/>
      </c>
      <c r="V412" s="22">
        <f>IF(U412="","",IF(U412&lt;&gt;"OK",U412,IF(T412="Overlap","Overlap","OK")))</f>
        <v/>
      </c>
      <c r="W412" s="20" t="n"/>
      <c r="X412" s="22">
        <f>IF(OR(D412="",C412&lt;&gt;"Active"),0,IF(AND(D412&gt;=Dashboard!$A$5,D412&lt;=Dashboard!$C$5,OR(Dashboard!$E$5="All Clinics",H412=Dashboard!$E$5),OR(Dashboard!$G$5="All Providers",F412=Dashboard!$G$5),OR(Dashboard!$I$5="All Visit Modes",I412=Dashboard!$I$5)),1,0))</f>
        <v/>
      </c>
    </row>
    <row r="413">
      <c r="A413" s="20" t="n"/>
      <c r="B413" s="21" t="n"/>
      <c r="C413" s="20" t="n"/>
      <c r="D413" s="21" t="n"/>
      <c r="E413" s="22">
        <f>IF(D413="","",CHOOSE(WEEKDAY(D413,1),"Sunday","Monday","Tuesday","Wednesday","Thursday","Friday","Saturday"))</f>
        <v/>
      </c>
      <c r="F413" s="20" t="n"/>
      <c r="G413" s="22">
        <f>IFERROR(INDEX('Provider Directory'!$A$7:$A$106,MATCH(F413,'Provider Directory'!$C$7:$C$106,0)),"")</f>
        <v/>
      </c>
      <c r="H413" s="20" t="n"/>
      <c r="I413" s="20" t="n"/>
      <c r="J413" s="20" t="n"/>
      <c r="K413" s="20" t="n"/>
      <c r="L413" s="20" t="n"/>
      <c r="M413" s="23" t="n"/>
      <c r="N413" s="23" t="n"/>
      <c r="O413" s="20" t="n"/>
      <c r="P413" s="24">
        <f>IF(OR(C413&lt;&gt;"Active",J413&lt;&gt;"Available",N413&lt;=M413),0,MAX(0,((N413-M413)*1440-IF(O413="",0,O413))/60))</f>
        <v/>
      </c>
      <c r="Q413" s="22">
        <f>IF(OR(K413="",K413&lt;=0,P413&lt;=0),0,INT(P413*60/K413))</f>
        <v/>
      </c>
      <c r="R413" s="22">
        <f>IF(Q413="","",MAX(0,Q413-IF(L413="",0,L413)))</f>
        <v/>
      </c>
      <c r="S413" s="34">
        <f>IF(Q413=0,"",IF(L413="",0,L413/Q413))</f>
        <v/>
      </c>
      <c r="T413" s="22">
        <f>IF(OR(A413="",C413&lt;&gt;"Active"),"",IF(SUMPRODUCT(($C$7:$C$506="Active")*($D$7:$D$506=D413)*($F$7:$F$506=F413)*($M$7:$M$506&lt;N413)*($N$7:$N$506&gt;M413)*($A$7:$A$506&lt;&gt;A413))&gt;0,"Overlap",""))</f>
        <v/>
      </c>
      <c r="U413" s="22">
        <f>IF(COUNTA(A413:O413)=0,"",IF(A413="","Missing ID",IF(COUNTIF($A$7:$A$506,A413)&gt;1,"Duplicate ID",IF(G413="","Provider not found",IF(N413&lt;=M413,"End must be after start",IF(AND(J413="Available",L413&gt;Q413),"Booked exceeds capacity","OK"))))))</f>
        <v/>
      </c>
      <c r="V413" s="22">
        <f>IF(U413="","",IF(U413&lt;&gt;"OK",U413,IF(T413="Overlap","Overlap","OK")))</f>
        <v/>
      </c>
      <c r="W413" s="20" t="n"/>
      <c r="X413" s="22">
        <f>IF(OR(D413="",C413&lt;&gt;"Active"),0,IF(AND(D413&gt;=Dashboard!$A$5,D413&lt;=Dashboard!$C$5,OR(Dashboard!$E$5="All Clinics",H413=Dashboard!$E$5),OR(Dashboard!$G$5="All Providers",F413=Dashboard!$G$5),OR(Dashboard!$I$5="All Visit Modes",I413=Dashboard!$I$5)),1,0))</f>
        <v/>
      </c>
    </row>
    <row r="414">
      <c r="A414" s="20" t="n"/>
      <c r="B414" s="21" t="n"/>
      <c r="C414" s="20" t="n"/>
      <c r="D414" s="21" t="n"/>
      <c r="E414" s="22">
        <f>IF(D414="","",CHOOSE(WEEKDAY(D414,1),"Sunday","Monday","Tuesday","Wednesday","Thursday","Friday","Saturday"))</f>
        <v/>
      </c>
      <c r="F414" s="20" t="n"/>
      <c r="G414" s="22">
        <f>IFERROR(INDEX('Provider Directory'!$A$7:$A$106,MATCH(F414,'Provider Directory'!$C$7:$C$106,0)),"")</f>
        <v/>
      </c>
      <c r="H414" s="20" t="n"/>
      <c r="I414" s="20" t="n"/>
      <c r="J414" s="20" t="n"/>
      <c r="K414" s="20" t="n"/>
      <c r="L414" s="20" t="n"/>
      <c r="M414" s="23" t="n"/>
      <c r="N414" s="23" t="n"/>
      <c r="O414" s="20" t="n"/>
      <c r="P414" s="24">
        <f>IF(OR(C414&lt;&gt;"Active",J414&lt;&gt;"Available",N414&lt;=M414),0,MAX(0,((N414-M414)*1440-IF(O414="",0,O414))/60))</f>
        <v/>
      </c>
      <c r="Q414" s="22">
        <f>IF(OR(K414="",K414&lt;=0,P414&lt;=0),0,INT(P414*60/K414))</f>
        <v/>
      </c>
      <c r="R414" s="22">
        <f>IF(Q414="","",MAX(0,Q414-IF(L414="",0,L414)))</f>
        <v/>
      </c>
      <c r="S414" s="34">
        <f>IF(Q414=0,"",IF(L414="",0,L414/Q414))</f>
        <v/>
      </c>
      <c r="T414" s="22">
        <f>IF(OR(A414="",C414&lt;&gt;"Active"),"",IF(SUMPRODUCT(($C$7:$C$506="Active")*($D$7:$D$506=D414)*($F$7:$F$506=F414)*($M$7:$M$506&lt;N414)*($N$7:$N$506&gt;M414)*($A$7:$A$506&lt;&gt;A414))&gt;0,"Overlap",""))</f>
        <v/>
      </c>
      <c r="U414" s="22">
        <f>IF(COUNTA(A414:O414)=0,"",IF(A414="","Missing ID",IF(COUNTIF($A$7:$A$506,A414)&gt;1,"Duplicate ID",IF(G414="","Provider not found",IF(N414&lt;=M414,"End must be after start",IF(AND(J414="Available",L414&gt;Q414),"Booked exceeds capacity","OK"))))))</f>
        <v/>
      </c>
      <c r="V414" s="22">
        <f>IF(U414="","",IF(U414&lt;&gt;"OK",U414,IF(T414="Overlap","Overlap","OK")))</f>
        <v/>
      </c>
      <c r="W414" s="20" t="n"/>
      <c r="X414" s="22">
        <f>IF(OR(D414="",C414&lt;&gt;"Active"),0,IF(AND(D414&gt;=Dashboard!$A$5,D414&lt;=Dashboard!$C$5,OR(Dashboard!$E$5="All Clinics",H414=Dashboard!$E$5),OR(Dashboard!$G$5="All Providers",F414=Dashboard!$G$5),OR(Dashboard!$I$5="All Visit Modes",I414=Dashboard!$I$5)),1,0))</f>
        <v/>
      </c>
    </row>
    <row r="415">
      <c r="A415" s="20" t="n"/>
      <c r="B415" s="21" t="n"/>
      <c r="C415" s="20" t="n"/>
      <c r="D415" s="21" t="n"/>
      <c r="E415" s="22">
        <f>IF(D415="","",CHOOSE(WEEKDAY(D415,1),"Sunday","Monday","Tuesday","Wednesday","Thursday","Friday","Saturday"))</f>
        <v/>
      </c>
      <c r="F415" s="20" t="n"/>
      <c r="G415" s="22">
        <f>IFERROR(INDEX('Provider Directory'!$A$7:$A$106,MATCH(F415,'Provider Directory'!$C$7:$C$106,0)),"")</f>
        <v/>
      </c>
      <c r="H415" s="20" t="n"/>
      <c r="I415" s="20" t="n"/>
      <c r="J415" s="20" t="n"/>
      <c r="K415" s="20" t="n"/>
      <c r="L415" s="20" t="n"/>
      <c r="M415" s="23" t="n"/>
      <c r="N415" s="23" t="n"/>
      <c r="O415" s="20" t="n"/>
      <c r="P415" s="24">
        <f>IF(OR(C415&lt;&gt;"Active",J415&lt;&gt;"Available",N415&lt;=M415),0,MAX(0,((N415-M415)*1440-IF(O415="",0,O415))/60))</f>
        <v/>
      </c>
      <c r="Q415" s="22">
        <f>IF(OR(K415="",K415&lt;=0,P415&lt;=0),0,INT(P415*60/K415))</f>
        <v/>
      </c>
      <c r="R415" s="22">
        <f>IF(Q415="","",MAX(0,Q415-IF(L415="",0,L415)))</f>
        <v/>
      </c>
      <c r="S415" s="34">
        <f>IF(Q415=0,"",IF(L415="",0,L415/Q415))</f>
        <v/>
      </c>
      <c r="T415" s="22">
        <f>IF(OR(A415="",C415&lt;&gt;"Active"),"",IF(SUMPRODUCT(($C$7:$C$506="Active")*($D$7:$D$506=D415)*($F$7:$F$506=F415)*($M$7:$M$506&lt;N415)*($N$7:$N$506&gt;M415)*($A$7:$A$506&lt;&gt;A415))&gt;0,"Overlap",""))</f>
        <v/>
      </c>
      <c r="U415" s="22">
        <f>IF(COUNTA(A415:O415)=0,"",IF(A415="","Missing ID",IF(COUNTIF($A$7:$A$506,A415)&gt;1,"Duplicate ID",IF(G415="","Provider not found",IF(N415&lt;=M415,"End must be after start",IF(AND(J415="Available",L415&gt;Q415),"Booked exceeds capacity","OK"))))))</f>
        <v/>
      </c>
      <c r="V415" s="22">
        <f>IF(U415="","",IF(U415&lt;&gt;"OK",U415,IF(T415="Overlap","Overlap","OK")))</f>
        <v/>
      </c>
      <c r="W415" s="20" t="n"/>
      <c r="X415" s="22">
        <f>IF(OR(D415="",C415&lt;&gt;"Active"),0,IF(AND(D415&gt;=Dashboard!$A$5,D415&lt;=Dashboard!$C$5,OR(Dashboard!$E$5="All Clinics",H415=Dashboard!$E$5),OR(Dashboard!$G$5="All Providers",F415=Dashboard!$G$5),OR(Dashboard!$I$5="All Visit Modes",I415=Dashboard!$I$5)),1,0))</f>
        <v/>
      </c>
    </row>
    <row r="416">
      <c r="A416" s="20" t="n"/>
      <c r="B416" s="21" t="n"/>
      <c r="C416" s="20" t="n"/>
      <c r="D416" s="21" t="n"/>
      <c r="E416" s="22">
        <f>IF(D416="","",CHOOSE(WEEKDAY(D416,1),"Sunday","Monday","Tuesday","Wednesday","Thursday","Friday","Saturday"))</f>
        <v/>
      </c>
      <c r="F416" s="20" t="n"/>
      <c r="G416" s="22">
        <f>IFERROR(INDEX('Provider Directory'!$A$7:$A$106,MATCH(F416,'Provider Directory'!$C$7:$C$106,0)),"")</f>
        <v/>
      </c>
      <c r="H416" s="20" t="n"/>
      <c r="I416" s="20" t="n"/>
      <c r="J416" s="20" t="n"/>
      <c r="K416" s="20" t="n"/>
      <c r="L416" s="20" t="n"/>
      <c r="M416" s="23" t="n"/>
      <c r="N416" s="23" t="n"/>
      <c r="O416" s="20" t="n"/>
      <c r="P416" s="24">
        <f>IF(OR(C416&lt;&gt;"Active",J416&lt;&gt;"Available",N416&lt;=M416),0,MAX(0,((N416-M416)*1440-IF(O416="",0,O416))/60))</f>
        <v/>
      </c>
      <c r="Q416" s="22">
        <f>IF(OR(K416="",K416&lt;=0,P416&lt;=0),0,INT(P416*60/K416))</f>
        <v/>
      </c>
      <c r="R416" s="22">
        <f>IF(Q416="","",MAX(0,Q416-IF(L416="",0,L416)))</f>
        <v/>
      </c>
      <c r="S416" s="34">
        <f>IF(Q416=0,"",IF(L416="",0,L416/Q416))</f>
        <v/>
      </c>
      <c r="T416" s="22">
        <f>IF(OR(A416="",C416&lt;&gt;"Active"),"",IF(SUMPRODUCT(($C$7:$C$506="Active")*($D$7:$D$506=D416)*($F$7:$F$506=F416)*($M$7:$M$506&lt;N416)*($N$7:$N$506&gt;M416)*($A$7:$A$506&lt;&gt;A416))&gt;0,"Overlap",""))</f>
        <v/>
      </c>
      <c r="U416" s="22">
        <f>IF(COUNTA(A416:O416)=0,"",IF(A416="","Missing ID",IF(COUNTIF($A$7:$A$506,A416)&gt;1,"Duplicate ID",IF(G416="","Provider not found",IF(N416&lt;=M416,"End must be after start",IF(AND(J416="Available",L416&gt;Q416),"Booked exceeds capacity","OK"))))))</f>
        <v/>
      </c>
      <c r="V416" s="22">
        <f>IF(U416="","",IF(U416&lt;&gt;"OK",U416,IF(T416="Overlap","Overlap","OK")))</f>
        <v/>
      </c>
      <c r="W416" s="20" t="n"/>
      <c r="X416" s="22">
        <f>IF(OR(D416="",C416&lt;&gt;"Active"),0,IF(AND(D416&gt;=Dashboard!$A$5,D416&lt;=Dashboard!$C$5,OR(Dashboard!$E$5="All Clinics",H416=Dashboard!$E$5),OR(Dashboard!$G$5="All Providers",F416=Dashboard!$G$5),OR(Dashboard!$I$5="All Visit Modes",I416=Dashboard!$I$5)),1,0))</f>
        <v/>
      </c>
    </row>
    <row r="417">
      <c r="A417" s="20" t="n"/>
      <c r="B417" s="21" t="n"/>
      <c r="C417" s="20" t="n"/>
      <c r="D417" s="21" t="n"/>
      <c r="E417" s="22">
        <f>IF(D417="","",CHOOSE(WEEKDAY(D417,1),"Sunday","Monday","Tuesday","Wednesday","Thursday","Friday","Saturday"))</f>
        <v/>
      </c>
      <c r="F417" s="20" t="n"/>
      <c r="G417" s="22">
        <f>IFERROR(INDEX('Provider Directory'!$A$7:$A$106,MATCH(F417,'Provider Directory'!$C$7:$C$106,0)),"")</f>
        <v/>
      </c>
      <c r="H417" s="20" t="n"/>
      <c r="I417" s="20" t="n"/>
      <c r="J417" s="20" t="n"/>
      <c r="K417" s="20" t="n"/>
      <c r="L417" s="20" t="n"/>
      <c r="M417" s="23" t="n"/>
      <c r="N417" s="23" t="n"/>
      <c r="O417" s="20" t="n"/>
      <c r="P417" s="24">
        <f>IF(OR(C417&lt;&gt;"Active",J417&lt;&gt;"Available",N417&lt;=M417),0,MAX(0,((N417-M417)*1440-IF(O417="",0,O417))/60))</f>
        <v/>
      </c>
      <c r="Q417" s="22">
        <f>IF(OR(K417="",K417&lt;=0,P417&lt;=0),0,INT(P417*60/K417))</f>
        <v/>
      </c>
      <c r="R417" s="22">
        <f>IF(Q417="","",MAX(0,Q417-IF(L417="",0,L417)))</f>
        <v/>
      </c>
      <c r="S417" s="34">
        <f>IF(Q417=0,"",IF(L417="",0,L417/Q417))</f>
        <v/>
      </c>
      <c r="T417" s="22">
        <f>IF(OR(A417="",C417&lt;&gt;"Active"),"",IF(SUMPRODUCT(($C$7:$C$506="Active")*($D$7:$D$506=D417)*($F$7:$F$506=F417)*($M$7:$M$506&lt;N417)*($N$7:$N$506&gt;M417)*($A$7:$A$506&lt;&gt;A417))&gt;0,"Overlap",""))</f>
        <v/>
      </c>
      <c r="U417" s="22">
        <f>IF(COUNTA(A417:O417)=0,"",IF(A417="","Missing ID",IF(COUNTIF($A$7:$A$506,A417)&gt;1,"Duplicate ID",IF(G417="","Provider not found",IF(N417&lt;=M417,"End must be after start",IF(AND(J417="Available",L417&gt;Q417),"Booked exceeds capacity","OK"))))))</f>
        <v/>
      </c>
      <c r="V417" s="22">
        <f>IF(U417="","",IF(U417&lt;&gt;"OK",U417,IF(T417="Overlap","Overlap","OK")))</f>
        <v/>
      </c>
      <c r="W417" s="20" t="n"/>
      <c r="X417" s="22">
        <f>IF(OR(D417="",C417&lt;&gt;"Active"),0,IF(AND(D417&gt;=Dashboard!$A$5,D417&lt;=Dashboard!$C$5,OR(Dashboard!$E$5="All Clinics",H417=Dashboard!$E$5),OR(Dashboard!$G$5="All Providers",F417=Dashboard!$G$5),OR(Dashboard!$I$5="All Visit Modes",I417=Dashboard!$I$5)),1,0))</f>
        <v/>
      </c>
    </row>
    <row r="418">
      <c r="A418" s="20" t="n"/>
      <c r="B418" s="21" t="n"/>
      <c r="C418" s="20" t="n"/>
      <c r="D418" s="21" t="n"/>
      <c r="E418" s="22">
        <f>IF(D418="","",CHOOSE(WEEKDAY(D418,1),"Sunday","Monday","Tuesday","Wednesday","Thursday","Friday","Saturday"))</f>
        <v/>
      </c>
      <c r="F418" s="20" t="n"/>
      <c r="G418" s="22">
        <f>IFERROR(INDEX('Provider Directory'!$A$7:$A$106,MATCH(F418,'Provider Directory'!$C$7:$C$106,0)),"")</f>
        <v/>
      </c>
      <c r="H418" s="20" t="n"/>
      <c r="I418" s="20" t="n"/>
      <c r="J418" s="20" t="n"/>
      <c r="K418" s="20" t="n"/>
      <c r="L418" s="20" t="n"/>
      <c r="M418" s="23" t="n"/>
      <c r="N418" s="23" t="n"/>
      <c r="O418" s="20" t="n"/>
      <c r="P418" s="24">
        <f>IF(OR(C418&lt;&gt;"Active",J418&lt;&gt;"Available",N418&lt;=M418),0,MAX(0,((N418-M418)*1440-IF(O418="",0,O418))/60))</f>
        <v/>
      </c>
      <c r="Q418" s="22">
        <f>IF(OR(K418="",K418&lt;=0,P418&lt;=0),0,INT(P418*60/K418))</f>
        <v/>
      </c>
      <c r="R418" s="22">
        <f>IF(Q418="","",MAX(0,Q418-IF(L418="",0,L418)))</f>
        <v/>
      </c>
      <c r="S418" s="34">
        <f>IF(Q418=0,"",IF(L418="",0,L418/Q418))</f>
        <v/>
      </c>
      <c r="T418" s="22">
        <f>IF(OR(A418="",C418&lt;&gt;"Active"),"",IF(SUMPRODUCT(($C$7:$C$506="Active")*($D$7:$D$506=D418)*($F$7:$F$506=F418)*($M$7:$M$506&lt;N418)*($N$7:$N$506&gt;M418)*($A$7:$A$506&lt;&gt;A418))&gt;0,"Overlap",""))</f>
        <v/>
      </c>
      <c r="U418" s="22">
        <f>IF(COUNTA(A418:O418)=0,"",IF(A418="","Missing ID",IF(COUNTIF($A$7:$A$506,A418)&gt;1,"Duplicate ID",IF(G418="","Provider not found",IF(N418&lt;=M418,"End must be after start",IF(AND(J418="Available",L418&gt;Q418),"Booked exceeds capacity","OK"))))))</f>
        <v/>
      </c>
      <c r="V418" s="22">
        <f>IF(U418="","",IF(U418&lt;&gt;"OK",U418,IF(T418="Overlap","Overlap","OK")))</f>
        <v/>
      </c>
      <c r="W418" s="20" t="n"/>
      <c r="X418" s="22">
        <f>IF(OR(D418="",C418&lt;&gt;"Active"),0,IF(AND(D418&gt;=Dashboard!$A$5,D418&lt;=Dashboard!$C$5,OR(Dashboard!$E$5="All Clinics",H418=Dashboard!$E$5),OR(Dashboard!$G$5="All Providers",F418=Dashboard!$G$5),OR(Dashboard!$I$5="All Visit Modes",I418=Dashboard!$I$5)),1,0))</f>
        <v/>
      </c>
    </row>
    <row r="419">
      <c r="A419" s="20" t="n"/>
      <c r="B419" s="21" t="n"/>
      <c r="C419" s="20" t="n"/>
      <c r="D419" s="21" t="n"/>
      <c r="E419" s="22">
        <f>IF(D419="","",CHOOSE(WEEKDAY(D419,1),"Sunday","Monday","Tuesday","Wednesday","Thursday","Friday","Saturday"))</f>
        <v/>
      </c>
      <c r="F419" s="20" t="n"/>
      <c r="G419" s="22">
        <f>IFERROR(INDEX('Provider Directory'!$A$7:$A$106,MATCH(F419,'Provider Directory'!$C$7:$C$106,0)),"")</f>
        <v/>
      </c>
      <c r="H419" s="20" t="n"/>
      <c r="I419" s="20" t="n"/>
      <c r="J419" s="20" t="n"/>
      <c r="K419" s="20" t="n"/>
      <c r="L419" s="20" t="n"/>
      <c r="M419" s="23" t="n"/>
      <c r="N419" s="23" t="n"/>
      <c r="O419" s="20" t="n"/>
      <c r="P419" s="24">
        <f>IF(OR(C419&lt;&gt;"Active",J419&lt;&gt;"Available",N419&lt;=M419),0,MAX(0,((N419-M419)*1440-IF(O419="",0,O419))/60))</f>
        <v/>
      </c>
      <c r="Q419" s="22">
        <f>IF(OR(K419="",K419&lt;=0,P419&lt;=0),0,INT(P419*60/K419))</f>
        <v/>
      </c>
      <c r="R419" s="22">
        <f>IF(Q419="","",MAX(0,Q419-IF(L419="",0,L419)))</f>
        <v/>
      </c>
      <c r="S419" s="34">
        <f>IF(Q419=0,"",IF(L419="",0,L419/Q419))</f>
        <v/>
      </c>
      <c r="T419" s="22">
        <f>IF(OR(A419="",C419&lt;&gt;"Active"),"",IF(SUMPRODUCT(($C$7:$C$506="Active")*($D$7:$D$506=D419)*($F$7:$F$506=F419)*($M$7:$M$506&lt;N419)*($N$7:$N$506&gt;M419)*($A$7:$A$506&lt;&gt;A419))&gt;0,"Overlap",""))</f>
        <v/>
      </c>
      <c r="U419" s="22">
        <f>IF(COUNTA(A419:O419)=0,"",IF(A419="","Missing ID",IF(COUNTIF($A$7:$A$506,A419)&gt;1,"Duplicate ID",IF(G419="","Provider not found",IF(N419&lt;=M419,"End must be after start",IF(AND(J419="Available",L419&gt;Q419),"Booked exceeds capacity","OK"))))))</f>
        <v/>
      </c>
      <c r="V419" s="22">
        <f>IF(U419="","",IF(U419&lt;&gt;"OK",U419,IF(T419="Overlap","Overlap","OK")))</f>
        <v/>
      </c>
      <c r="W419" s="20" t="n"/>
      <c r="X419" s="22">
        <f>IF(OR(D419="",C419&lt;&gt;"Active"),0,IF(AND(D419&gt;=Dashboard!$A$5,D419&lt;=Dashboard!$C$5,OR(Dashboard!$E$5="All Clinics",H419=Dashboard!$E$5),OR(Dashboard!$G$5="All Providers",F419=Dashboard!$G$5),OR(Dashboard!$I$5="All Visit Modes",I419=Dashboard!$I$5)),1,0))</f>
        <v/>
      </c>
    </row>
    <row r="420">
      <c r="A420" s="20" t="n"/>
      <c r="B420" s="21" t="n"/>
      <c r="C420" s="20" t="n"/>
      <c r="D420" s="21" t="n"/>
      <c r="E420" s="22">
        <f>IF(D420="","",CHOOSE(WEEKDAY(D420,1),"Sunday","Monday","Tuesday","Wednesday","Thursday","Friday","Saturday"))</f>
        <v/>
      </c>
      <c r="F420" s="20" t="n"/>
      <c r="G420" s="22">
        <f>IFERROR(INDEX('Provider Directory'!$A$7:$A$106,MATCH(F420,'Provider Directory'!$C$7:$C$106,0)),"")</f>
        <v/>
      </c>
      <c r="H420" s="20" t="n"/>
      <c r="I420" s="20" t="n"/>
      <c r="J420" s="20" t="n"/>
      <c r="K420" s="20" t="n"/>
      <c r="L420" s="20" t="n"/>
      <c r="M420" s="23" t="n"/>
      <c r="N420" s="23" t="n"/>
      <c r="O420" s="20" t="n"/>
      <c r="P420" s="24">
        <f>IF(OR(C420&lt;&gt;"Active",J420&lt;&gt;"Available",N420&lt;=M420),0,MAX(0,((N420-M420)*1440-IF(O420="",0,O420))/60))</f>
        <v/>
      </c>
      <c r="Q420" s="22">
        <f>IF(OR(K420="",K420&lt;=0,P420&lt;=0),0,INT(P420*60/K420))</f>
        <v/>
      </c>
      <c r="R420" s="22">
        <f>IF(Q420="","",MAX(0,Q420-IF(L420="",0,L420)))</f>
        <v/>
      </c>
      <c r="S420" s="34">
        <f>IF(Q420=0,"",IF(L420="",0,L420/Q420))</f>
        <v/>
      </c>
      <c r="T420" s="22">
        <f>IF(OR(A420="",C420&lt;&gt;"Active"),"",IF(SUMPRODUCT(($C$7:$C$506="Active")*($D$7:$D$506=D420)*($F$7:$F$506=F420)*($M$7:$M$506&lt;N420)*($N$7:$N$506&gt;M420)*($A$7:$A$506&lt;&gt;A420))&gt;0,"Overlap",""))</f>
        <v/>
      </c>
      <c r="U420" s="22">
        <f>IF(COUNTA(A420:O420)=0,"",IF(A420="","Missing ID",IF(COUNTIF($A$7:$A$506,A420)&gt;1,"Duplicate ID",IF(G420="","Provider not found",IF(N420&lt;=M420,"End must be after start",IF(AND(J420="Available",L420&gt;Q420),"Booked exceeds capacity","OK"))))))</f>
        <v/>
      </c>
      <c r="V420" s="22">
        <f>IF(U420="","",IF(U420&lt;&gt;"OK",U420,IF(T420="Overlap","Overlap","OK")))</f>
        <v/>
      </c>
      <c r="W420" s="20" t="n"/>
      <c r="X420" s="22">
        <f>IF(OR(D420="",C420&lt;&gt;"Active"),0,IF(AND(D420&gt;=Dashboard!$A$5,D420&lt;=Dashboard!$C$5,OR(Dashboard!$E$5="All Clinics",H420=Dashboard!$E$5),OR(Dashboard!$G$5="All Providers",F420=Dashboard!$G$5),OR(Dashboard!$I$5="All Visit Modes",I420=Dashboard!$I$5)),1,0))</f>
        <v/>
      </c>
    </row>
    <row r="421">
      <c r="A421" s="20" t="n"/>
      <c r="B421" s="21" t="n"/>
      <c r="C421" s="20" t="n"/>
      <c r="D421" s="21" t="n"/>
      <c r="E421" s="22">
        <f>IF(D421="","",CHOOSE(WEEKDAY(D421,1),"Sunday","Monday","Tuesday","Wednesday","Thursday","Friday","Saturday"))</f>
        <v/>
      </c>
      <c r="F421" s="20" t="n"/>
      <c r="G421" s="22">
        <f>IFERROR(INDEX('Provider Directory'!$A$7:$A$106,MATCH(F421,'Provider Directory'!$C$7:$C$106,0)),"")</f>
        <v/>
      </c>
      <c r="H421" s="20" t="n"/>
      <c r="I421" s="20" t="n"/>
      <c r="J421" s="20" t="n"/>
      <c r="K421" s="20" t="n"/>
      <c r="L421" s="20" t="n"/>
      <c r="M421" s="23" t="n"/>
      <c r="N421" s="23" t="n"/>
      <c r="O421" s="20" t="n"/>
      <c r="P421" s="24">
        <f>IF(OR(C421&lt;&gt;"Active",J421&lt;&gt;"Available",N421&lt;=M421),0,MAX(0,((N421-M421)*1440-IF(O421="",0,O421))/60))</f>
        <v/>
      </c>
      <c r="Q421" s="22">
        <f>IF(OR(K421="",K421&lt;=0,P421&lt;=0),0,INT(P421*60/K421))</f>
        <v/>
      </c>
      <c r="R421" s="22">
        <f>IF(Q421="","",MAX(0,Q421-IF(L421="",0,L421)))</f>
        <v/>
      </c>
      <c r="S421" s="34">
        <f>IF(Q421=0,"",IF(L421="",0,L421/Q421))</f>
        <v/>
      </c>
      <c r="T421" s="22">
        <f>IF(OR(A421="",C421&lt;&gt;"Active"),"",IF(SUMPRODUCT(($C$7:$C$506="Active")*($D$7:$D$506=D421)*($F$7:$F$506=F421)*($M$7:$M$506&lt;N421)*($N$7:$N$506&gt;M421)*($A$7:$A$506&lt;&gt;A421))&gt;0,"Overlap",""))</f>
        <v/>
      </c>
      <c r="U421" s="22">
        <f>IF(COUNTA(A421:O421)=0,"",IF(A421="","Missing ID",IF(COUNTIF($A$7:$A$506,A421)&gt;1,"Duplicate ID",IF(G421="","Provider not found",IF(N421&lt;=M421,"End must be after start",IF(AND(J421="Available",L421&gt;Q421),"Booked exceeds capacity","OK"))))))</f>
        <v/>
      </c>
      <c r="V421" s="22">
        <f>IF(U421="","",IF(U421&lt;&gt;"OK",U421,IF(T421="Overlap","Overlap","OK")))</f>
        <v/>
      </c>
      <c r="W421" s="20" t="n"/>
      <c r="X421" s="22">
        <f>IF(OR(D421="",C421&lt;&gt;"Active"),0,IF(AND(D421&gt;=Dashboard!$A$5,D421&lt;=Dashboard!$C$5,OR(Dashboard!$E$5="All Clinics",H421=Dashboard!$E$5),OR(Dashboard!$G$5="All Providers",F421=Dashboard!$G$5),OR(Dashboard!$I$5="All Visit Modes",I421=Dashboard!$I$5)),1,0))</f>
        <v/>
      </c>
    </row>
    <row r="422">
      <c r="A422" s="20" t="n"/>
      <c r="B422" s="21" t="n"/>
      <c r="C422" s="20" t="n"/>
      <c r="D422" s="21" t="n"/>
      <c r="E422" s="22">
        <f>IF(D422="","",CHOOSE(WEEKDAY(D422,1),"Sunday","Monday","Tuesday","Wednesday","Thursday","Friday","Saturday"))</f>
        <v/>
      </c>
      <c r="F422" s="20" t="n"/>
      <c r="G422" s="22">
        <f>IFERROR(INDEX('Provider Directory'!$A$7:$A$106,MATCH(F422,'Provider Directory'!$C$7:$C$106,0)),"")</f>
        <v/>
      </c>
      <c r="H422" s="20" t="n"/>
      <c r="I422" s="20" t="n"/>
      <c r="J422" s="20" t="n"/>
      <c r="K422" s="20" t="n"/>
      <c r="L422" s="20" t="n"/>
      <c r="M422" s="23" t="n"/>
      <c r="N422" s="23" t="n"/>
      <c r="O422" s="20" t="n"/>
      <c r="P422" s="24">
        <f>IF(OR(C422&lt;&gt;"Active",J422&lt;&gt;"Available",N422&lt;=M422),0,MAX(0,((N422-M422)*1440-IF(O422="",0,O422))/60))</f>
        <v/>
      </c>
      <c r="Q422" s="22">
        <f>IF(OR(K422="",K422&lt;=0,P422&lt;=0),0,INT(P422*60/K422))</f>
        <v/>
      </c>
      <c r="R422" s="22">
        <f>IF(Q422="","",MAX(0,Q422-IF(L422="",0,L422)))</f>
        <v/>
      </c>
      <c r="S422" s="34">
        <f>IF(Q422=0,"",IF(L422="",0,L422/Q422))</f>
        <v/>
      </c>
      <c r="T422" s="22">
        <f>IF(OR(A422="",C422&lt;&gt;"Active"),"",IF(SUMPRODUCT(($C$7:$C$506="Active")*($D$7:$D$506=D422)*($F$7:$F$506=F422)*($M$7:$M$506&lt;N422)*($N$7:$N$506&gt;M422)*($A$7:$A$506&lt;&gt;A422))&gt;0,"Overlap",""))</f>
        <v/>
      </c>
      <c r="U422" s="22">
        <f>IF(COUNTA(A422:O422)=0,"",IF(A422="","Missing ID",IF(COUNTIF($A$7:$A$506,A422)&gt;1,"Duplicate ID",IF(G422="","Provider not found",IF(N422&lt;=M422,"End must be after start",IF(AND(J422="Available",L422&gt;Q422),"Booked exceeds capacity","OK"))))))</f>
        <v/>
      </c>
      <c r="V422" s="22">
        <f>IF(U422="","",IF(U422&lt;&gt;"OK",U422,IF(T422="Overlap","Overlap","OK")))</f>
        <v/>
      </c>
      <c r="W422" s="20" t="n"/>
      <c r="X422" s="22">
        <f>IF(OR(D422="",C422&lt;&gt;"Active"),0,IF(AND(D422&gt;=Dashboard!$A$5,D422&lt;=Dashboard!$C$5,OR(Dashboard!$E$5="All Clinics",H422=Dashboard!$E$5),OR(Dashboard!$G$5="All Providers",F422=Dashboard!$G$5),OR(Dashboard!$I$5="All Visit Modes",I422=Dashboard!$I$5)),1,0))</f>
        <v/>
      </c>
    </row>
    <row r="423">
      <c r="A423" s="20" t="n"/>
      <c r="B423" s="21" t="n"/>
      <c r="C423" s="20" t="n"/>
      <c r="D423" s="21" t="n"/>
      <c r="E423" s="22">
        <f>IF(D423="","",CHOOSE(WEEKDAY(D423,1),"Sunday","Monday","Tuesday","Wednesday","Thursday","Friday","Saturday"))</f>
        <v/>
      </c>
      <c r="F423" s="20" t="n"/>
      <c r="G423" s="22">
        <f>IFERROR(INDEX('Provider Directory'!$A$7:$A$106,MATCH(F423,'Provider Directory'!$C$7:$C$106,0)),"")</f>
        <v/>
      </c>
      <c r="H423" s="20" t="n"/>
      <c r="I423" s="20" t="n"/>
      <c r="J423" s="20" t="n"/>
      <c r="K423" s="20" t="n"/>
      <c r="L423" s="20" t="n"/>
      <c r="M423" s="23" t="n"/>
      <c r="N423" s="23" t="n"/>
      <c r="O423" s="20" t="n"/>
      <c r="P423" s="24">
        <f>IF(OR(C423&lt;&gt;"Active",J423&lt;&gt;"Available",N423&lt;=M423),0,MAX(0,((N423-M423)*1440-IF(O423="",0,O423))/60))</f>
        <v/>
      </c>
      <c r="Q423" s="22">
        <f>IF(OR(K423="",K423&lt;=0,P423&lt;=0),0,INT(P423*60/K423))</f>
        <v/>
      </c>
      <c r="R423" s="22">
        <f>IF(Q423="","",MAX(0,Q423-IF(L423="",0,L423)))</f>
        <v/>
      </c>
      <c r="S423" s="34">
        <f>IF(Q423=0,"",IF(L423="",0,L423/Q423))</f>
        <v/>
      </c>
      <c r="T423" s="22">
        <f>IF(OR(A423="",C423&lt;&gt;"Active"),"",IF(SUMPRODUCT(($C$7:$C$506="Active")*($D$7:$D$506=D423)*($F$7:$F$506=F423)*($M$7:$M$506&lt;N423)*($N$7:$N$506&gt;M423)*($A$7:$A$506&lt;&gt;A423))&gt;0,"Overlap",""))</f>
        <v/>
      </c>
      <c r="U423" s="22">
        <f>IF(COUNTA(A423:O423)=0,"",IF(A423="","Missing ID",IF(COUNTIF($A$7:$A$506,A423)&gt;1,"Duplicate ID",IF(G423="","Provider not found",IF(N423&lt;=M423,"End must be after start",IF(AND(J423="Available",L423&gt;Q423),"Booked exceeds capacity","OK"))))))</f>
        <v/>
      </c>
      <c r="V423" s="22">
        <f>IF(U423="","",IF(U423&lt;&gt;"OK",U423,IF(T423="Overlap","Overlap","OK")))</f>
        <v/>
      </c>
      <c r="W423" s="20" t="n"/>
      <c r="X423" s="22">
        <f>IF(OR(D423="",C423&lt;&gt;"Active"),0,IF(AND(D423&gt;=Dashboard!$A$5,D423&lt;=Dashboard!$C$5,OR(Dashboard!$E$5="All Clinics",H423=Dashboard!$E$5),OR(Dashboard!$G$5="All Providers",F423=Dashboard!$G$5),OR(Dashboard!$I$5="All Visit Modes",I423=Dashboard!$I$5)),1,0))</f>
        <v/>
      </c>
    </row>
    <row r="424">
      <c r="A424" s="20" t="n"/>
      <c r="B424" s="21" t="n"/>
      <c r="C424" s="20" t="n"/>
      <c r="D424" s="21" t="n"/>
      <c r="E424" s="22">
        <f>IF(D424="","",CHOOSE(WEEKDAY(D424,1),"Sunday","Monday","Tuesday","Wednesday","Thursday","Friday","Saturday"))</f>
        <v/>
      </c>
      <c r="F424" s="20" t="n"/>
      <c r="G424" s="22">
        <f>IFERROR(INDEX('Provider Directory'!$A$7:$A$106,MATCH(F424,'Provider Directory'!$C$7:$C$106,0)),"")</f>
        <v/>
      </c>
      <c r="H424" s="20" t="n"/>
      <c r="I424" s="20" t="n"/>
      <c r="J424" s="20" t="n"/>
      <c r="K424" s="20" t="n"/>
      <c r="L424" s="20" t="n"/>
      <c r="M424" s="23" t="n"/>
      <c r="N424" s="23" t="n"/>
      <c r="O424" s="20" t="n"/>
      <c r="P424" s="24">
        <f>IF(OR(C424&lt;&gt;"Active",J424&lt;&gt;"Available",N424&lt;=M424),0,MAX(0,((N424-M424)*1440-IF(O424="",0,O424))/60))</f>
        <v/>
      </c>
      <c r="Q424" s="22">
        <f>IF(OR(K424="",K424&lt;=0,P424&lt;=0),0,INT(P424*60/K424))</f>
        <v/>
      </c>
      <c r="R424" s="22">
        <f>IF(Q424="","",MAX(0,Q424-IF(L424="",0,L424)))</f>
        <v/>
      </c>
      <c r="S424" s="34">
        <f>IF(Q424=0,"",IF(L424="",0,L424/Q424))</f>
        <v/>
      </c>
      <c r="T424" s="22">
        <f>IF(OR(A424="",C424&lt;&gt;"Active"),"",IF(SUMPRODUCT(($C$7:$C$506="Active")*($D$7:$D$506=D424)*($F$7:$F$506=F424)*($M$7:$M$506&lt;N424)*($N$7:$N$506&gt;M424)*($A$7:$A$506&lt;&gt;A424))&gt;0,"Overlap",""))</f>
        <v/>
      </c>
      <c r="U424" s="22">
        <f>IF(COUNTA(A424:O424)=0,"",IF(A424="","Missing ID",IF(COUNTIF($A$7:$A$506,A424)&gt;1,"Duplicate ID",IF(G424="","Provider not found",IF(N424&lt;=M424,"End must be after start",IF(AND(J424="Available",L424&gt;Q424),"Booked exceeds capacity","OK"))))))</f>
        <v/>
      </c>
      <c r="V424" s="22">
        <f>IF(U424="","",IF(U424&lt;&gt;"OK",U424,IF(T424="Overlap","Overlap","OK")))</f>
        <v/>
      </c>
      <c r="W424" s="20" t="n"/>
      <c r="X424" s="22">
        <f>IF(OR(D424="",C424&lt;&gt;"Active"),0,IF(AND(D424&gt;=Dashboard!$A$5,D424&lt;=Dashboard!$C$5,OR(Dashboard!$E$5="All Clinics",H424=Dashboard!$E$5),OR(Dashboard!$G$5="All Providers",F424=Dashboard!$G$5),OR(Dashboard!$I$5="All Visit Modes",I424=Dashboard!$I$5)),1,0))</f>
        <v/>
      </c>
    </row>
    <row r="425">
      <c r="A425" s="20" t="n"/>
      <c r="B425" s="21" t="n"/>
      <c r="C425" s="20" t="n"/>
      <c r="D425" s="21" t="n"/>
      <c r="E425" s="22">
        <f>IF(D425="","",CHOOSE(WEEKDAY(D425,1),"Sunday","Monday","Tuesday","Wednesday","Thursday","Friday","Saturday"))</f>
        <v/>
      </c>
      <c r="F425" s="20" t="n"/>
      <c r="G425" s="22">
        <f>IFERROR(INDEX('Provider Directory'!$A$7:$A$106,MATCH(F425,'Provider Directory'!$C$7:$C$106,0)),"")</f>
        <v/>
      </c>
      <c r="H425" s="20" t="n"/>
      <c r="I425" s="20" t="n"/>
      <c r="J425" s="20" t="n"/>
      <c r="K425" s="20" t="n"/>
      <c r="L425" s="20" t="n"/>
      <c r="M425" s="23" t="n"/>
      <c r="N425" s="23" t="n"/>
      <c r="O425" s="20" t="n"/>
      <c r="P425" s="24">
        <f>IF(OR(C425&lt;&gt;"Active",J425&lt;&gt;"Available",N425&lt;=M425),0,MAX(0,((N425-M425)*1440-IF(O425="",0,O425))/60))</f>
        <v/>
      </c>
      <c r="Q425" s="22">
        <f>IF(OR(K425="",K425&lt;=0,P425&lt;=0),0,INT(P425*60/K425))</f>
        <v/>
      </c>
      <c r="R425" s="22">
        <f>IF(Q425="","",MAX(0,Q425-IF(L425="",0,L425)))</f>
        <v/>
      </c>
      <c r="S425" s="34">
        <f>IF(Q425=0,"",IF(L425="",0,L425/Q425))</f>
        <v/>
      </c>
      <c r="T425" s="22">
        <f>IF(OR(A425="",C425&lt;&gt;"Active"),"",IF(SUMPRODUCT(($C$7:$C$506="Active")*($D$7:$D$506=D425)*($F$7:$F$506=F425)*($M$7:$M$506&lt;N425)*($N$7:$N$506&gt;M425)*($A$7:$A$506&lt;&gt;A425))&gt;0,"Overlap",""))</f>
        <v/>
      </c>
      <c r="U425" s="22">
        <f>IF(COUNTA(A425:O425)=0,"",IF(A425="","Missing ID",IF(COUNTIF($A$7:$A$506,A425)&gt;1,"Duplicate ID",IF(G425="","Provider not found",IF(N425&lt;=M425,"End must be after start",IF(AND(J425="Available",L425&gt;Q425),"Booked exceeds capacity","OK"))))))</f>
        <v/>
      </c>
      <c r="V425" s="22">
        <f>IF(U425="","",IF(U425&lt;&gt;"OK",U425,IF(T425="Overlap","Overlap","OK")))</f>
        <v/>
      </c>
      <c r="W425" s="20" t="n"/>
      <c r="X425" s="22">
        <f>IF(OR(D425="",C425&lt;&gt;"Active"),0,IF(AND(D425&gt;=Dashboard!$A$5,D425&lt;=Dashboard!$C$5,OR(Dashboard!$E$5="All Clinics",H425=Dashboard!$E$5),OR(Dashboard!$G$5="All Providers",F425=Dashboard!$G$5),OR(Dashboard!$I$5="All Visit Modes",I425=Dashboard!$I$5)),1,0))</f>
        <v/>
      </c>
    </row>
    <row r="426">
      <c r="A426" s="20" t="n"/>
      <c r="B426" s="21" t="n"/>
      <c r="C426" s="20" t="n"/>
      <c r="D426" s="21" t="n"/>
      <c r="E426" s="22">
        <f>IF(D426="","",CHOOSE(WEEKDAY(D426,1),"Sunday","Monday","Tuesday","Wednesday","Thursday","Friday","Saturday"))</f>
        <v/>
      </c>
      <c r="F426" s="20" t="n"/>
      <c r="G426" s="22">
        <f>IFERROR(INDEX('Provider Directory'!$A$7:$A$106,MATCH(F426,'Provider Directory'!$C$7:$C$106,0)),"")</f>
        <v/>
      </c>
      <c r="H426" s="20" t="n"/>
      <c r="I426" s="20" t="n"/>
      <c r="J426" s="20" t="n"/>
      <c r="K426" s="20" t="n"/>
      <c r="L426" s="20" t="n"/>
      <c r="M426" s="23" t="n"/>
      <c r="N426" s="23" t="n"/>
      <c r="O426" s="20" t="n"/>
      <c r="P426" s="24">
        <f>IF(OR(C426&lt;&gt;"Active",J426&lt;&gt;"Available",N426&lt;=M426),0,MAX(0,((N426-M426)*1440-IF(O426="",0,O426))/60))</f>
        <v/>
      </c>
      <c r="Q426" s="22">
        <f>IF(OR(K426="",K426&lt;=0,P426&lt;=0),0,INT(P426*60/K426))</f>
        <v/>
      </c>
      <c r="R426" s="22">
        <f>IF(Q426="","",MAX(0,Q426-IF(L426="",0,L426)))</f>
        <v/>
      </c>
      <c r="S426" s="34">
        <f>IF(Q426=0,"",IF(L426="",0,L426/Q426))</f>
        <v/>
      </c>
      <c r="T426" s="22">
        <f>IF(OR(A426="",C426&lt;&gt;"Active"),"",IF(SUMPRODUCT(($C$7:$C$506="Active")*($D$7:$D$506=D426)*($F$7:$F$506=F426)*($M$7:$M$506&lt;N426)*($N$7:$N$506&gt;M426)*($A$7:$A$506&lt;&gt;A426))&gt;0,"Overlap",""))</f>
        <v/>
      </c>
      <c r="U426" s="22">
        <f>IF(COUNTA(A426:O426)=0,"",IF(A426="","Missing ID",IF(COUNTIF($A$7:$A$506,A426)&gt;1,"Duplicate ID",IF(G426="","Provider not found",IF(N426&lt;=M426,"End must be after start",IF(AND(J426="Available",L426&gt;Q426),"Booked exceeds capacity","OK"))))))</f>
        <v/>
      </c>
      <c r="V426" s="22">
        <f>IF(U426="","",IF(U426&lt;&gt;"OK",U426,IF(T426="Overlap","Overlap","OK")))</f>
        <v/>
      </c>
      <c r="W426" s="20" t="n"/>
      <c r="X426" s="22">
        <f>IF(OR(D426="",C426&lt;&gt;"Active"),0,IF(AND(D426&gt;=Dashboard!$A$5,D426&lt;=Dashboard!$C$5,OR(Dashboard!$E$5="All Clinics",H426=Dashboard!$E$5),OR(Dashboard!$G$5="All Providers",F426=Dashboard!$G$5),OR(Dashboard!$I$5="All Visit Modes",I426=Dashboard!$I$5)),1,0))</f>
        <v/>
      </c>
    </row>
    <row r="427">
      <c r="A427" s="20" t="n"/>
      <c r="B427" s="21" t="n"/>
      <c r="C427" s="20" t="n"/>
      <c r="D427" s="21" t="n"/>
      <c r="E427" s="22">
        <f>IF(D427="","",CHOOSE(WEEKDAY(D427,1),"Sunday","Monday","Tuesday","Wednesday","Thursday","Friday","Saturday"))</f>
        <v/>
      </c>
      <c r="F427" s="20" t="n"/>
      <c r="G427" s="22">
        <f>IFERROR(INDEX('Provider Directory'!$A$7:$A$106,MATCH(F427,'Provider Directory'!$C$7:$C$106,0)),"")</f>
        <v/>
      </c>
      <c r="H427" s="20" t="n"/>
      <c r="I427" s="20" t="n"/>
      <c r="J427" s="20" t="n"/>
      <c r="K427" s="20" t="n"/>
      <c r="L427" s="20" t="n"/>
      <c r="M427" s="23" t="n"/>
      <c r="N427" s="23" t="n"/>
      <c r="O427" s="20" t="n"/>
      <c r="P427" s="24">
        <f>IF(OR(C427&lt;&gt;"Active",J427&lt;&gt;"Available",N427&lt;=M427),0,MAX(0,((N427-M427)*1440-IF(O427="",0,O427))/60))</f>
        <v/>
      </c>
      <c r="Q427" s="22">
        <f>IF(OR(K427="",K427&lt;=0,P427&lt;=0),0,INT(P427*60/K427))</f>
        <v/>
      </c>
      <c r="R427" s="22">
        <f>IF(Q427="","",MAX(0,Q427-IF(L427="",0,L427)))</f>
        <v/>
      </c>
      <c r="S427" s="34">
        <f>IF(Q427=0,"",IF(L427="",0,L427/Q427))</f>
        <v/>
      </c>
      <c r="T427" s="22">
        <f>IF(OR(A427="",C427&lt;&gt;"Active"),"",IF(SUMPRODUCT(($C$7:$C$506="Active")*($D$7:$D$506=D427)*($F$7:$F$506=F427)*($M$7:$M$506&lt;N427)*($N$7:$N$506&gt;M427)*($A$7:$A$506&lt;&gt;A427))&gt;0,"Overlap",""))</f>
        <v/>
      </c>
      <c r="U427" s="22">
        <f>IF(COUNTA(A427:O427)=0,"",IF(A427="","Missing ID",IF(COUNTIF($A$7:$A$506,A427)&gt;1,"Duplicate ID",IF(G427="","Provider not found",IF(N427&lt;=M427,"End must be after start",IF(AND(J427="Available",L427&gt;Q427),"Booked exceeds capacity","OK"))))))</f>
        <v/>
      </c>
      <c r="V427" s="22">
        <f>IF(U427="","",IF(U427&lt;&gt;"OK",U427,IF(T427="Overlap","Overlap","OK")))</f>
        <v/>
      </c>
      <c r="W427" s="20" t="n"/>
      <c r="X427" s="22">
        <f>IF(OR(D427="",C427&lt;&gt;"Active"),0,IF(AND(D427&gt;=Dashboard!$A$5,D427&lt;=Dashboard!$C$5,OR(Dashboard!$E$5="All Clinics",H427=Dashboard!$E$5),OR(Dashboard!$G$5="All Providers",F427=Dashboard!$G$5),OR(Dashboard!$I$5="All Visit Modes",I427=Dashboard!$I$5)),1,0))</f>
        <v/>
      </c>
    </row>
    <row r="428">
      <c r="A428" s="20" t="n"/>
      <c r="B428" s="21" t="n"/>
      <c r="C428" s="20" t="n"/>
      <c r="D428" s="21" t="n"/>
      <c r="E428" s="22">
        <f>IF(D428="","",CHOOSE(WEEKDAY(D428,1),"Sunday","Monday","Tuesday","Wednesday","Thursday","Friday","Saturday"))</f>
        <v/>
      </c>
      <c r="F428" s="20" t="n"/>
      <c r="G428" s="22">
        <f>IFERROR(INDEX('Provider Directory'!$A$7:$A$106,MATCH(F428,'Provider Directory'!$C$7:$C$106,0)),"")</f>
        <v/>
      </c>
      <c r="H428" s="20" t="n"/>
      <c r="I428" s="20" t="n"/>
      <c r="J428" s="20" t="n"/>
      <c r="K428" s="20" t="n"/>
      <c r="L428" s="20" t="n"/>
      <c r="M428" s="23" t="n"/>
      <c r="N428" s="23" t="n"/>
      <c r="O428" s="20" t="n"/>
      <c r="P428" s="24">
        <f>IF(OR(C428&lt;&gt;"Active",J428&lt;&gt;"Available",N428&lt;=M428),0,MAX(0,((N428-M428)*1440-IF(O428="",0,O428))/60))</f>
        <v/>
      </c>
      <c r="Q428" s="22">
        <f>IF(OR(K428="",K428&lt;=0,P428&lt;=0),0,INT(P428*60/K428))</f>
        <v/>
      </c>
      <c r="R428" s="22">
        <f>IF(Q428="","",MAX(0,Q428-IF(L428="",0,L428)))</f>
        <v/>
      </c>
      <c r="S428" s="34">
        <f>IF(Q428=0,"",IF(L428="",0,L428/Q428))</f>
        <v/>
      </c>
      <c r="T428" s="22">
        <f>IF(OR(A428="",C428&lt;&gt;"Active"),"",IF(SUMPRODUCT(($C$7:$C$506="Active")*($D$7:$D$506=D428)*($F$7:$F$506=F428)*($M$7:$M$506&lt;N428)*($N$7:$N$506&gt;M428)*($A$7:$A$506&lt;&gt;A428))&gt;0,"Overlap",""))</f>
        <v/>
      </c>
      <c r="U428" s="22">
        <f>IF(COUNTA(A428:O428)=0,"",IF(A428="","Missing ID",IF(COUNTIF($A$7:$A$506,A428)&gt;1,"Duplicate ID",IF(G428="","Provider not found",IF(N428&lt;=M428,"End must be after start",IF(AND(J428="Available",L428&gt;Q428),"Booked exceeds capacity","OK"))))))</f>
        <v/>
      </c>
      <c r="V428" s="22">
        <f>IF(U428="","",IF(U428&lt;&gt;"OK",U428,IF(T428="Overlap","Overlap","OK")))</f>
        <v/>
      </c>
      <c r="W428" s="20" t="n"/>
      <c r="X428" s="22">
        <f>IF(OR(D428="",C428&lt;&gt;"Active"),0,IF(AND(D428&gt;=Dashboard!$A$5,D428&lt;=Dashboard!$C$5,OR(Dashboard!$E$5="All Clinics",H428=Dashboard!$E$5),OR(Dashboard!$G$5="All Providers",F428=Dashboard!$G$5),OR(Dashboard!$I$5="All Visit Modes",I428=Dashboard!$I$5)),1,0))</f>
        <v/>
      </c>
    </row>
    <row r="429">
      <c r="A429" s="20" t="n"/>
      <c r="B429" s="21" t="n"/>
      <c r="C429" s="20" t="n"/>
      <c r="D429" s="21" t="n"/>
      <c r="E429" s="22">
        <f>IF(D429="","",CHOOSE(WEEKDAY(D429,1),"Sunday","Monday","Tuesday","Wednesday","Thursday","Friday","Saturday"))</f>
        <v/>
      </c>
      <c r="F429" s="20" t="n"/>
      <c r="G429" s="22">
        <f>IFERROR(INDEX('Provider Directory'!$A$7:$A$106,MATCH(F429,'Provider Directory'!$C$7:$C$106,0)),"")</f>
        <v/>
      </c>
      <c r="H429" s="20" t="n"/>
      <c r="I429" s="20" t="n"/>
      <c r="J429" s="20" t="n"/>
      <c r="K429" s="20" t="n"/>
      <c r="L429" s="20" t="n"/>
      <c r="M429" s="23" t="n"/>
      <c r="N429" s="23" t="n"/>
      <c r="O429" s="20" t="n"/>
      <c r="P429" s="24">
        <f>IF(OR(C429&lt;&gt;"Active",J429&lt;&gt;"Available",N429&lt;=M429),0,MAX(0,((N429-M429)*1440-IF(O429="",0,O429))/60))</f>
        <v/>
      </c>
      <c r="Q429" s="22">
        <f>IF(OR(K429="",K429&lt;=0,P429&lt;=0),0,INT(P429*60/K429))</f>
        <v/>
      </c>
      <c r="R429" s="22">
        <f>IF(Q429="","",MAX(0,Q429-IF(L429="",0,L429)))</f>
        <v/>
      </c>
      <c r="S429" s="34">
        <f>IF(Q429=0,"",IF(L429="",0,L429/Q429))</f>
        <v/>
      </c>
      <c r="T429" s="22">
        <f>IF(OR(A429="",C429&lt;&gt;"Active"),"",IF(SUMPRODUCT(($C$7:$C$506="Active")*($D$7:$D$506=D429)*($F$7:$F$506=F429)*($M$7:$M$506&lt;N429)*($N$7:$N$506&gt;M429)*($A$7:$A$506&lt;&gt;A429))&gt;0,"Overlap",""))</f>
        <v/>
      </c>
      <c r="U429" s="22">
        <f>IF(COUNTA(A429:O429)=0,"",IF(A429="","Missing ID",IF(COUNTIF($A$7:$A$506,A429)&gt;1,"Duplicate ID",IF(G429="","Provider not found",IF(N429&lt;=M429,"End must be after start",IF(AND(J429="Available",L429&gt;Q429),"Booked exceeds capacity","OK"))))))</f>
        <v/>
      </c>
      <c r="V429" s="22">
        <f>IF(U429="","",IF(U429&lt;&gt;"OK",U429,IF(T429="Overlap","Overlap","OK")))</f>
        <v/>
      </c>
      <c r="W429" s="20" t="n"/>
      <c r="X429" s="22">
        <f>IF(OR(D429="",C429&lt;&gt;"Active"),0,IF(AND(D429&gt;=Dashboard!$A$5,D429&lt;=Dashboard!$C$5,OR(Dashboard!$E$5="All Clinics",H429=Dashboard!$E$5),OR(Dashboard!$G$5="All Providers",F429=Dashboard!$G$5),OR(Dashboard!$I$5="All Visit Modes",I429=Dashboard!$I$5)),1,0))</f>
        <v/>
      </c>
    </row>
    <row r="430">
      <c r="A430" s="20" t="n"/>
      <c r="B430" s="21" t="n"/>
      <c r="C430" s="20" t="n"/>
      <c r="D430" s="21" t="n"/>
      <c r="E430" s="22">
        <f>IF(D430="","",CHOOSE(WEEKDAY(D430,1),"Sunday","Monday","Tuesday","Wednesday","Thursday","Friday","Saturday"))</f>
        <v/>
      </c>
      <c r="F430" s="20" t="n"/>
      <c r="G430" s="22">
        <f>IFERROR(INDEX('Provider Directory'!$A$7:$A$106,MATCH(F430,'Provider Directory'!$C$7:$C$106,0)),"")</f>
        <v/>
      </c>
      <c r="H430" s="20" t="n"/>
      <c r="I430" s="20" t="n"/>
      <c r="J430" s="20" t="n"/>
      <c r="K430" s="20" t="n"/>
      <c r="L430" s="20" t="n"/>
      <c r="M430" s="23" t="n"/>
      <c r="N430" s="23" t="n"/>
      <c r="O430" s="20" t="n"/>
      <c r="P430" s="24">
        <f>IF(OR(C430&lt;&gt;"Active",J430&lt;&gt;"Available",N430&lt;=M430),0,MAX(0,((N430-M430)*1440-IF(O430="",0,O430))/60))</f>
        <v/>
      </c>
      <c r="Q430" s="22">
        <f>IF(OR(K430="",K430&lt;=0,P430&lt;=0),0,INT(P430*60/K430))</f>
        <v/>
      </c>
      <c r="R430" s="22">
        <f>IF(Q430="","",MAX(0,Q430-IF(L430="",0,L430)))</f>
        <v/>
      </c>
      <c r="S430" s="34">
        <f>IF(Q430=0,"",IF(L430="",0,L430/Q430))</f>
        <v/>
      </c>
      <c r="T430" s="22">
        <f>IF(OR(A430="",C430&lt;&gt;"Active"),"",IF(SUMPRODUCT(($C$7:$C$506="Active")*($D$7:$D$506=D430)*($F$7:$F$506=F430)*($M$7:$M$506&lt;N430)*($N$7:$N$506&gt;M430)*($A$7:$A$506&lt;&gt;A430))&gt;0,"Overlap",""))</f>
        <v/>
      </c>
      <c r="U430" s="22">
        <f>IF(COUNTA(A430:O430)=0,"",IF(A430="","Missing ID",IF(COUNTIF($A$7:$A$506,A430)&gt;1,"Duplicate ID",IF(G430="","Provider not found",IF(N430&lt;=M430,"End must be after start",IF(AND(J430="Available",L430&gt;Q430),"Booked exceeds capacity","OK"))))))</f>
        <v/>
      </c>
      <c r="V430" s="22">
        <f>IF(U430="","",IF(U430&lt;&gt;"OK",U430,IF(T430="Overlap","Overlap","OK")))</f>
        <v/>
      </c>
      <c r="W430" s="20" t="n"/>
      <c r="X430" s="22">
        <f>IF(OR(D430="",C430&lt;&gt;"Active"),0,IF(AND(D430&gt;=Dashboard!$A$5,D430&lt;=Dashboard!$C$5,OR(Dashboard!$E$5="All Clinics",H430=Dashboard!$E$5),OR(Dashboard!$G$5="All Providers",F430=Dashboard!$G$5),OR(Dashboard!$I$5="All Visit Modes",I430=Dashboard!$I$5)),1,0))</f>
        <v/>
      </c>
    </row>
    <row r="431">
      <c r="A431" s="20" t="n"/>
      <c r="B431" s="21" t="n"/>
      <c r="C431" s="20" t="n"/>
      <c r="D431" s="21" t="n"/>
      <c r="E431" s="22">
        <f>IF(D431="","",CHOOSE(WEEKDAY(D431,1),"Sunday","Monday","Tuesday","Wednesday","Thursday","Friday","Saturday"))</f>
        <v/>
      </c>
      <c r="F431" s="20" t="n"/>
      <c r="G431" s="22">
        <f>IFERROR(INDEX('Provider Directory'!$A$7:$A$106,MATCH(F431,'Provider Directory'!$C$7:$C$106,0)),"")</f>
        <v/>
      </c>
      <c r="H431" s="20" t="n"/>
      <c r="I431" s="20" t="n"/>
      <c r="J431" s="20" t="n"/>
      <c r="K431" s="20" t="n"/>
      <c r="L431" s="20" t="n"/>
      <c r="M431" s="23" t="n"/>
      <c r="N431" s="23" t="n"/>
      <c r="O431" s="20" t="n"/>
      <c r="P431" s="24">
        <f>IF(OR(C431&lt;&gt;"Active",J431&lt;&gt;"Available",N431&lt;=M431),0,MAX(0,((N431-M431)*1440-IF(O431="",0,O431))/60))</f>
        <v/>
      </c>
      <c r="Q431" s="22">
        <f>IF(OR(K431="",K431&lt;=0,P431&lt;=0),0,INT(P431*60/K431))</f>
        <v/>
      </c>
      <c r="R431" s="22">
        <f>IF(Q431="","",MAX(0,Q431-IF(L431="",0,L431)))</f>
        <v/>
      </c>
      <c r="S431" s="34">
        <f>IF(Q431=0,"",IF(L431="",0,L431/Q431))</f>
        <v/>
      </c>
      <c r="T431" s="22">
        <f>IF(OR(A431="",C431&lt;&gt;"Active"),"",IF(SUMPRODUCT(($C$7:$C$506="Active")*($D$7:$D$506=D431)*($F$7:$F$506=F431)*($M$7:$M$506&lt;N431)*($N$7:$N$506&gt;M431)*($A$7:$A$506&lt;&gt;A431))&gt;0,"Overlap",""))</f>
        <v/>
      </c>
      <c r="U431" s="22">
        <f>IF(COUNTA(A431:O431)=0,"",IF(A431="","Missing ID",IF(COUNTIF($A$7:$A$506,A431)&gt;1,"Duplicate ID",IF(G431="","Provider not found",IF(N431&lt;=M431,"End must be after start",IF(AND(J431="Available",L431&gt;Q431),"Booked exceeds capacity","OK"))))))</f>
        <v/>
      </c>
      <c r="V431" s="22">
        <f>IF(U431="","",IF(U431&lt;&gt;"OK",U431,IF(T431="Overlap","Overlap","OK")))</f>
        <v/>
      </c>
      <c r="W431" s="20" t="n"/>
      <c r="X431" s="22">
        <f>IF(OR(D431="",C431&lt;&gt;"Active"),0,IF(AND(D431&gt;=Dashboard!$A$5,D431&lt;=Dashboard!$C$5,OR(Dashboard!$E$5="All Clinics",H431=Dashboard!$E$5),OR(Dashboard!$G$5="All Providers",F431=Dashboard!$G$5),OR(Dashboard!$I$5="All Visit Modes",I431=Dashboard!$I$5)),1,0))</f>
        <v/>
      </c>
    </row>
    <row r="432">
      <c r="A432" s="20" t="n"/>
      <c r="B432" s="21" t="n"/>
      <c r="C432" s="20" t="n"/>
      <c r="D432" s="21" t="n"/>
      <c r="E432" s="22">
        <f>IF(D432="","",CHOOSE(WEEKDAY(D432,1),"Sunday","Monday","Tuesday","Wednesday","Thursday","Friday","Saturday"))</f>
        <v/>
      </c>
      <c r="F432" s="20" t="n"/>
      <c r="G432" s="22">
        <f>IFERROR(INDEX('Provider Directory'!$A$7:$A$106,MATCH(F432,'Provider Directory'!$C$7:$C$106,0)),"")</f>
        <v/>
      </c>
      <c r="H432" s="20" t="n"/>
      <c r="I432" s="20" t="n"/>
      <c r="J432" s="20" t="n"/>
      <c r="K432" s="20" t="n"/>
      <c r="L432" s="20" t="n"/>
      <c r="M432" s="23" t="n"/>
      <c r="N432" s="23" t="n"/>
      <c r="O432" s="20" t="n"/>
      <c r="P432" s="24">
        <f>IF(OR(C432&lt;&gt;"Active",J432&lt;&gt;"Available",N432&lt;=M432),0,MAX(0,((N432-M432)*1440-IF(O432="",0,O432))/60))</f>
        <v/>
      </c>
      <c r="Q432" s="22">
        <f>IF(OR(K432="",K432&lt;=0,P432&lt;=0),0,INT(P432*60/K432))</f>
        <v/>
      </c>
      <c r="R432" s="22">
        <f>IF(Q432="","",MAX(0,Q432-IF(L432="",0,L432)))</f>
        <v/>
      </c>
      <c r="S432" s="34">
        <f>IF(Q432=0,"",IF(L432="",0,L432/Q432))</f>
        <v/>
      </c>
      <c r="T432" s="22">
        <f>IF(OR(A432="",C432&lt;&gt;"Active"),"",IF(SUMPRODUCT(($C$7:$C$506="Active")*($D$7:$D$506=D432)*($F$7:$F$506=F432)*($M$7:$M$506&lt;N432)*($N$7:$N$506&gt;M432)*($A$7:$A$506&lt;&gt;A432))&gt;0,"Overlap",""))</f>
        <v/>
      </c>
      <c r="U432" s="22">
        <f>IF(COUNTA(A432:O432)=0,"",IF(A432="","Missing ID",IF(COUNTIF($A$7:$A$506,A432)&gt;1,"Duplicate ID",IF(G432="","Provider not found",IF(N432&lt;=M432,"End must be after start",IF(AND(J432="Available",L432&gt;Q432),"Booked exceeds capacity","OK"))))))</f>
        <v/>
      </c>
      <c r="V432" s="22">
        <f>IF(U432="","",IF(U432&lt;&gt;"OK",U432,IF(T432="Overlap","Overlap","OK")))</f>
        <v/>
      </c>
      <c r="W432" s="20" t="n"/>
      <c r="X432" s="22">
        <f>IF(OR(D432="",C432&lt;&gt;"Active"),0,IF(AND(D432&gt;=Dashboard!$A$5,D432&lt;=Dashboard!$C$5,OR(Dashboard!$E$5="All Clinics",H432=Dashboard!$E$5),OR(Dashboard!$G$5="All Providers",F432=Dashboard!$G$5),OR(Dashboard!$I$5="All Visit Modes",I432=Dashboard!$I$5)),1,0))</f>
        <v/>
      </c>
    </row>
    <row r="433">
      <c r="A433" s="20" t="n"/>
      <c r="B433" s="21" t="n"/>
      <c r="C433" s="20" t="n"/>
      <c r="D433" s="21" t="n"/>
      <c r="E433" s="22">
        <f>IF(D433="","",CHOOSE(WEEKDAY(D433,1),"Sunday","Monday","Tuesday","Wednesday","Thursday","Friday","Saturday"))</f>
        <v/>
      </c>
      <c r="F433" s="20" t="n"/>
      <c r="G433" s="22">
        <f>IFERROR(INDEX('Provider Directory'!$A$7:$A$106,MATCH(F433,'Provider Directory'!$C$7:$C$106,0)),"")</f>
        <v/>
      </c>
      <c r="H433" s="20" t="n"/>
      <c r="I433" s="20" t="n"/>
      <c r="J433" s="20" t="n"/>
      <c r="K433" s="20" t="n"/>
      <c r="L433" s="20" t="n"/>
      <c r="M433" s="23" t="n"/>
      <c r="N433" s="23" t="n"/>
      <c r="O433" s="20" t="n"/>
      <c r="P433" s="24">
        <f>IF(OR(C433&lt;&gt;"Active",J433&lt;&gt;"Available",N433&lt;=M433),0,MAX(0,((N433-M433)*1440-IF(O433="",0,O433))/60))</f>
        <v/>
      </c>
      <c r="Q433" s="22">
        <f>IF(OR(K433="",K433&lt;=0,P433&lt;=0),0,INT(P433*60/K433))</f>
        <v/>
      </c>
      <c r="R433" s="22">
        <f>IF(Q433="","",MAX(0,Q433-IF(L433="",0,L433)))</f>
        <v/>
      </c>
      <c r="S433" s="34">
        <f>IF(Q433=0,"",IF(L433="",0,L433/Q433))</f>
        <v/>
      </c>
      <c r="T433" s="22">
        <f>IF(OR(A433="",C433&lt;&gt;"Active"),"",IF(SUMPRODUCT(($C$7:$C$506="Active")*($D$7:$D$506=D433)*($F$7:$F$506=F433)*($M$7:$M$506&lt;N433)*($N$7:$N$506&gt;M433)*($A$7:$A$506&lt;&gt;A433))&gt;0,"Overlap",""))</f>
        <v/>
      </c>
      <c r="U433" s="22">
        <f>IF(COUNTA(A433:O433)=0,"",IF(A433="","Missing ID",IF(COUNTIF($A$7:$A$506,A433)&gt;1,"Duplicate ID",IF(G433="","Provider not found",IF(N433&lt;=M433,"End must be after start",IF(AND(J433="Available",L433&gt;Q433),"Booked exceeds capacity","OK"))))))</f>
        <v/>
      </c>
      <c r="V433" s="22">
        <f>IF(U433="","",IF(U433&lt;&gt;"OK",U433,IF(T433="Overlap","Overlap","OK")))</f>
        <v/>
      </c>
      <c r="W433" s="20" t="n"/>
      <c r="X433" s="22">
        <f>IF(OR(D433="",C433&lt;&gt;"Active"),0,IF(AND(D433&gt;=Dashboard!$A$5,D433&lt;=Dashboard!$C$5,OR(Dashboard!$E$5="All Clinics",H433=Dashboard!$E$5),OR(Dashboard!$G$5="All Providers",F433=Dashboard!$G$5),OR(Dashboard!$I$5="All Visit Modes",I433=Dashboard!$I$5)),1,0))</f>
        <v/>
      </c>
    </row>
    <row r="434">
      <c r="A434" s="20" t="n"/>
      <c r="B434" s="21" t="n"/>
      <c r="C434" s="20" t="n"/>
      <c r="D434" s="21" t="n"/>
      <c r="E434" s="22">
        <f>IF(D434="","",CHOOSE(WEEKDAY(D434,1),"Sunday","Monday","Tuesday","Wednesday","Thursday","Friday","Saturday"))</f>
        <v/>
      </c>
      <c r="F434" s="20" t="n"/>
      <c r="G434" s="22">
        <f>IFERROR(INDEX('Provider Directory'!$A$7:$A$106,MATCH(F434,'Provider Directory'!$C$7:$C$106,0)),"")</f>
        <v/>
      </c>
      <c r="H434" s="20" t="n"/>
      <c r="I434" s="20" t="n"/>
      <c r="J434" s="20" t="n"/>
      <c r="K434" s="20" t="n"/>
      <c r="L434" s="20" t="n"/>
      <c r="M434" s="23" t="n"/>
      <c r="N434" s="23" t="n"/>
      <c r="O434" s="20" t="n"/>
      <c r="P434" s="24">
        <f>IF(OR(C434&lt;&gt;"Active",J434&lt;&gt;"Available",N434&lt;=M434),0,MAX(0,((N434-M434)*1440-IF(O434="",0,O434))/60))</f>
        <v/>
      </c>
      <c r="Q434" s="22">
        <f>IF(OR(K434="",K434&lt;=0,P434&lt;=0),0,INT(P434*60/K434))</f>
        <v/>
      </c>
      <c r="R434" s="22">
        <f>IF(Q434="","",MAX(0,Q434-IF(L434="",0,L434)))</f>
        <v/>
      </c>
      <c r="S434" s="34">
        <f>IF(Q434=0,"",IF(L434="",0,L434/Q434))</f>
        <v/>
      </c>
      <c r="T434" s="22">
        <f>IF(OR(A434="",C434&lt;&gt;"Active"),"",IF(SUMPRODUCT(($C$7:$C$506="Active")*($D$7:$D$506=D434)*($F$7:$F$506=F434)*($M$7:$M$506&lt;N434)*($N$7:$N$506&gt;M434)*($A$7:$A$506&lt;&gt;A434))&gt;0,"Overlap",""))</f>
        <v/>
      </c>
      <c r="U434" s="22">
        <f>IF(COUNTA(A434:O434)=0,"",IF(A434="","Missing ID",IF(COUNTIF($A$7:$A$506,A434)&gt;1,"Duplicate ID",IF(G434="","Provider not found",IF(N434&lt;=M434,"End must be after start",IF(AND(J434="Available",L434&gt;Q434),"Booked exceeds capacity","OK"))))))</f>
        <v/>
      </c>
      <c r="V434" s="22">
        <f>IF(U434="","",IF(U434&lt;&gt;"OK",U434,IF(T434="Overlap","Overlap","OK")))</f>
        <v/>
      </c>
      <c r="W434" s="20" t="n"/>
      <c r="X434" s="22">
        <f>IF(OR(D434="",C434&lt;&gt;"Active"),0,IF(AND(D434&gt;=Dashboard!$A$5,D434&lt;=Dashboard!$C$5,OR(Dashboard!$E$5="All Clinics",H434=Dashboard!$E$5),OR(Dashboard!$G$5="All Providers",F434=Dashboard!$G$5),OR(Dashboard!$I$5="All Visit Modes",I434=Dashboard!$I$5)),1,0))</f>
        <v/>
      </c>
    </row>
    <row r="435">
      <c r="A435" s="20" t="n"/>
      <c r="B435" s="21" t="n"/>
      <c r="C435" s="20" t="n"/>
      <c r="D435" s="21" t="n"/>
      <c r="E435" s="22">
        <f>IF(D435="","",CHOOSE(WEEKDAY(D435,1),"Sunday","Monday","Tuesday","Wednesday","Thursday","Friday","Saturday"))</f>
        <v/>
      </c>
      <c r="F435" s="20" t="n"/>
      <c r="G435" s="22">
        <f>IFERROR(INDEX('Provider Directory'!$A$7:$A$106,MATCH(F435,'Provider Directory'!$C$7:$C$106,0)),"")</f>
        <v/>
      </c>
      <c r="H435" s="20" t="n"/>
      <c r="I435" s="20" t="n"/>
      <c r="J435" s="20" t="n"/>
      <c r="K435" s="20" t="n"/>
      <c r="L435" s="20" t="n"/>
      <c r="M435" s="23" t="n"/>
      <c r="N435" s="23" t="n"/>
      <c r="O435" s="20" t="n"/>
      <c r="P435" s="24">
        <f>IF(OR(C435&lt;&gt;"Active",J435&lt;&gt;"Available",N435&lt;=M435),0,MAX(0,((N435-M435)*1440-IF(O435="",0,O435))/60))</f>
        <v/>
      </c>
      <c r="Q435" s="22">
        <f>IF(OR(K435="",K435&lt;=0,P435&lt;=0),0,INT(P435*60/K435))</f>
        <v/>
      </c>
      <c r="R435" s="22">
        <f>IF(Q435="","",MAX(0,Q435-IF(L435="",0,L435)))</f>
        <v/>
      </c>
      <c r="S435" s="34">
        <f>IF(Q435=0,"",IF(L435="",0,L435/Q435))</f>
        <v/>
      </c>
      <c r="T435" s="22">
        <f>IF(OR(A435="",C435&lt;&gt;"Active"),"",IF(SUMPRODUCT(($C$7:$C$506="Active")*($D$7:$D$506=D435)*($F$7:$F$506=F435)*($M$7:$M$506&lt;N435)*($N$7:$N$506&gt;M435)*($A$7:$A$506&lt;&gt;A435))&gt;0,"Overlap",""))</f>
        <v/>
      </c>
      <c r="U435" s="22">
        <f>IF(COUNTA(A435:O435)=0,"",IF(A435="","Missing ID",IF(COUNTIF($A$7:$A$506,A435)&gt;1,"Duplicate ID",IF(G435="","Provider not found",IF(N435&lt;=M435,"End must be after start",IF(AND(J435="Available",L435&gt;Q435),"Booked exceeds capacity","OK"))))))</f>
        <v/>
      </c>
      <c r="V435" s="22">
        <f>IF(U435="","",IF(U435&lt;&gt;"OK",U435,IF(T435="Overlap","Overlap","OK")))</f>
        <v/>
      </c>
      <c r="W435" s="20" t="n"/>
      <c r="X435" s="22">
        <f>IF(OR(D435="",C435&lt;&gt;"Active"),0,IF(AND(D435&gt;=Dashboard!$A$5,D435&lt;=Dashboard!$C$5,OR(Dashboard!$E$5="All Clinics",H435=Dashboard!$E$5),OR(Dashboard!$G$5="All Providers",F435=Dashboard!$G$5),OR(Dashboard!$I$5="All Visit Modes",I435=Dashboard!$I$5)),1,0))</f>
        <v/>
      </c>
    </row>
    <row r="436">
      <c r="A436" s="20" t="n"/>
      <c r="B436" s="21" t="n"/>
      <c r="C436" s="20" t="n"/>
      <c r="D436" s="21" t="n"/>
      <c r="E436" s="22">
        <f>IF(D436="","",CHOOSE(WEEKDAY(D436,1),"Sunday","Monday","Tuesday","Wednesday","Thursday","Friday","Saturday"))</f>
        <v/>
      </c>
      <c r="F436" s="20" t="n"/>
      <c r="G436" s="22">
        <f>IFERROR(INDEX('Provider Directory'!$A$7:$A$106,MATCH(F436,'Provider Directory'!$C$7:$C$106,0)),"")</f>
        <v/>
      </c>
      <c r="H436" s="20" t="n"/>
      <c r="I436" s="20" t="n"/>
      <c r="J436" s="20" t="n"/>
      <c r="K436" s="20" t="n"/>
      <c r="L436" s="20" t="n"/>
      <c r="M436" s="23" t="n"/>
      <c r="N436" s="23" t="n"/>
      <c r="O436" s="20" t="n"/>
      <c r="P436" s="24">
        <f>IF(OR(C436&lt;&gt;"Active",J436&lt;&gt;"Available",N436&lt;=M436),0,MAX(0,((N436-M436)*1440-IF(O436="",0,O436))/60))</f>
        <v/>
      </c>
      <c r="Q436" s="22">
        <f>IF(OR(K436="",K436&lt;=0,P436&lt;=0),0,INT(P436*60/K436))</f>
        <v/>
      </c>
      <c r="R436" s="22">
        <f>IF(Q436="","",MAX(0,Q436-IF(L436="",0,L436)))</f>
        <v/>
      </c>
      <c r="S436" s="34">
        <f>IF(Q436=0,"",IF(L436="",0,L436/Q436))</f>
        <v/>
      </c>
      <c r="T436" s="22">
        <f>IF(OR(A436="",C436&lt;&gt;"Active"),"",IF(SUMPRODUCT(($C$7:$C$506="Active")*($D$7:$D$506=D436)*($F$7:$F$506=F436)*($M$7:$M$506&lt;N436)*($N$7:$N$506&gt;M436)*($A$7:$A$506&lt;&gt;A436))&gt;0,"Overlap",""))</f>
        <v/>
      </c>
      <c r="U436" s="22">
        <f>IF(COUNTA(A436:O436)=0,"",IF(A436="","Missing ID",IF(COUNTIF($A$7:$A$506,A436)&gt;1,"Duplicate ID",IF(G436="","Provider not found",IF(N436&lt;=M436,"End must be after start",IF(AND(J436="Available",L436&gt;Q436),"Booked exceeds capacity","OK"))))))</f>
        <v/>
      </c>
      <c r="V436" s="22">
        <f>IF(U436="","",IF(U436&lt;&gt;"OK",U436,IF(T436="Overlap","Overlap","OK")))</f>
        <v/>
      </c>
      <c r="W436" s="20" t="n"/>
      <c r="X436" s="22">
        <f>IF(OR(D436="",C436&lt;&gt;"Active"),0,IF(AND(D436&gt;=Dashboard!$A$5,D436&lt;=Dashboard!$C$5,OR(Dashboard!$E$5="All Clinics",H436=Dashboard!$E$5),OR(Dashboard!$G$5="All Providers",F436=Dashboard!$G$5),OR(Dashboard!$I$5="All Visit Modes",I436=Dashboard!$I$5)),1,0))</f>
        <v/>
      </c>
    </row>
    <row r="437">
      <c r="A437" s="20" t="n"/>
      <c r="B437" s="21" t="n"/>
      <c r="C437" s="20" t="n"/>
      <c r="D437" s="21" t="n"/>
      <c r="E437" s="22">
        <f>IF(D437="","",CHOOSE(WEEKDAY(D437,1),"Sunday","Monday","Tuesday","Wednesday","Thursday","Friday","Saturday"))</f>
        <v/>
      </c>
      <c r="F437" s="20" t="n"/>
      <c r="G437" s="22">
        <f>IFERROR(INDEX('Provider Directory'!$A$7:$A$106,MATCH(F437,'Provider Directory'!$C$7:$C$106,0)),"")</f>
        <v/>
      </c>
      <c r="H437" s="20" t="n"/>
      <c r="I437" s="20" t="n"/>
      <c r="J437" s="20" t="n"/>
      <c r="K437" s="20" t="n"/>
      <c r="L437" s="20" t="n"/>
      <c r="M437" s="23" t="n"/>
      <c r="N437" s="23" t="n"/>
      <c r="O437" s="20" t="n"/>
      <c r="P437" s="24">
        <f>IF(OR(C437&lt;&gt;"Active",J437&lt;&gt;"Available",N437&lt;=M437),0,MAX(0,((N437-M437)*1440-IF(O437="",0,O437))/60))</f>
        <v/>
      </c>
      <c r="Q437" s="22">
        <f>IF(OR(K437="",K437&lt;=0,P437&lt;=0),0,INT(P437*60/K437))</f>
        <v/>
      </c>
      <c r="R437" s="22">
        <f>IF(Q437="","",MAX(0,Q437-IF(L437="",0,L437)))</f>
        <v/>
      </c>
      <c r="S437" s="34">
        <f>IF(Q437=0,"",IF(L437="",0,L437/Q437))</f>
        <v/>
      </c>
      <c r="T437" s="22">
        <f>IF(OR(A437="",C437&lt;&gt;"Active"),"",IF(SUMPRODUCT(($C$7:$C$506="Active")*($D$7:$D$506=D437)*($F$7:$F$506=F437)*($M$7:$M$506&lt;N437)*($N$7:$N$506&gt;M437)*($A$7:$A$506&lt;&gt;A437))&gt;0,"Overlap",""))</f>
        <v/>
      </c>
      <c r="U437" s="22">
        <f>IF(COUNTA(A437:O437)=0,"",IF(A437="","Missing ID",IF(COUNTIF($A$7:$A$506,A437)&gt;1,"Duplicate ID",IF(G437="","Provider not found",IF(N437&lt;=M437,"End must be after start",IF(AND(J437="Available",L437&gt;Q437),"Booked exceeds capacity","OK"))))))</f>
        <v/>
      </c>
      <c r="V437" s="22">
        <f>IF(U437="","",IF(U437&lt;&gt;"OK",U437,IF(T437="Overlap","Overlap","OK")))</f>
        <v/>
      </c>
      <c r="W437" s="20" t="n"/>
      <c r="X437" s="22">
        <f>IF(OR(D437="",C437&lt;&gt;"Active"),0,IF(AND(D437&gt;=Dashboard!$A$5,D437&lt;=Dashboard!$C$5,OR(Dashboard!$E$5="All Clinics",H437=Dashboard!$E$5),OR(Dashboard!$G$5="All Providers",F437=Dashboard!$G$5),OR(Dashboard!$I$5="All Visit Modes",I437=Dashboard!$I$5)),1,0))</f>
        <v/>
      </c>
    </row>
    <row r="438">
      <c r="A438" s="20" t="n"/>
      <c r="B438" s="21" t="n"/>
      <c r="C438" s="20" t="n"/>
      <c r="D438" s="21" t="n"/>
      <c r="E438" s="22">
        <f>IF(D438="","",CHOOSE(WEEKDAY(D438,1),"Sunday","Monday","Tuesday","Wednesday","Thursday","Friday","Saturday"))</f>
        <v/>
      </c>
      <c r="F438" s="20" t="n"/>
      <c r="G438" s="22">
        <f>IFERROR(INDEX('Provider Directory'!$A$7:$A$106,MATCH(F438,'Provider Directory'!$C$7:$C$106,0)),"")</f>
        <v/>
      </c>
      <c r="H438" s="20" t="n"/>
      <c r="I438" s="20" t="n"/>
      <c r="J438" s="20" t="n"/>
      <c r="K438" s="20" t="n"/>
      <c r="L438" s="20" t="n"/>
      <c r="M438" s="23" t="n"/>
      <c r="N438" s="23" t="n"/>
      <c r="O438" s="20" t="n"/>
      <c r="P438" s="24">
        <f>IF(OR(C438&lt;&gt;"Active",J438&lt;&gt;"Available",N438&lt;=M438),0,MAX(0,((N438-M438)*1440-IF(O438="",0,O438))/60))</f>
        <v/>
      </c>
      <c r="Q438" s="22">
        <f>IF(OR(K438="",K438&lt;=0,P438&lt;=0),0,INT(P438*60/K438))</f>
        <v/>
      </c>
      <c r="R438" s="22">
        <f>IF(Q438="","",MAX(0,Q438-IF(L438="",0,L438)))</f>
        <v/>
      </c>
      <c r="S438" s="34">
        <f>IF(Q438=0,"",IF(L438="",0,L438/Q438))</f>
        <v/>
      </c>
      <c r="T438" s="22">
        <f>IF(OR(A438="",C438&lt;&gt;"Active"),"",IF(SUMPRODUCT(($C$7:$C$506="Active")*($D$7:$D$506=D438)*($F$7:$F$506=F438)*($M$7:$M$506&lt;N438)*($N$7:$N$506&gt;M438)*($A$7:$A$506&lt;&gt;A438))&gt;0,"Overlap",""))</f>
        <v/>
      </c>
      <c r="U438" s="22">
        <f>IF(COUNTA(A438:O438)=0,"",IF(A438="","Missing ID",IF(COUNTIF($A$7:$A$506,A438)&gt;1,"Duplicate ID",IF(G438="","Provider not found",IF(N438&lt;=M438,"End must be after start",IF(AND(J438="Available",L438&gt;Q438),"Booked exceeds capacity","OK"))))))</f>
        <v/>
      </c>
      <c r="V438" s="22">
        <f>IF(U438="","",IF(U438&lt;&gt;"OK",U438,IF(T438="Overlap","Overlap","OK")))</f>
        <v/>
      </c>
      <c r="W438" s="20" t="n"/>
      <c r="X438" s="22">
        <f>IF(OR(D438="",C438&lt;&gt;"Active"),0,IF(AND(D438&gt;=Dashboard!$A$5,D438&lt;=Dashboard!$C$5,OR(Dashboard!$E$5="All Clinics",H438=Dashboard!$E$5),OR(Dashboard!$G$5="All Providers",F438=Dashboard!$G$5),OR(Dashboard!$I$5="All Visit Modes",I438=Dashboard!$I$5)),1,0))</f>
        <v/>
      </c>
    </row>
    <row r="439">
      <c r="A439" s="20" t="n"/>
      <c r="B439" s="21" t="n"/>
      <c r="C439" s="20" t="n"/>
      <c r="D439" s="21" t="n"/>
      <c r="E439" s="22">
        <f>IF(D439="","",CHOOSE(WEEKDAY(D439,1),"Sunday","Monday","Tuesday","Wednesday","Thursday","Friday","Saturday"))</f>
        <v/>
      </c>
      <c r="F439" s="20" t="n"/>
      <c r="G439" s="22">
        <f>IFERROR(INDEX('Provider Directory'!$A$7:$A$106,MATCH(F439,'Provider Directory'!$C$7:$C$106,0)),"")</f>
        <v/>
      </c>
      <c r="H439" s="20" t="n"/>
      <c r="I439" s="20" t="n"/>
      <c r="J439" s="20" t="n"/>
      <c r="K439" s="20" t="n"/>
      <c r="L439" s="20" t="n"/>
      <c r="M439" s="23" t="n"/>
      <c r="N439" s="23" t="n"/>
      <c r="O439" s="20" t="n"/>
      <c r="P439" s="24">
        <f>IF(OR(C439&lt;&gt;"Active",J439&lt;&gt;"Available",N439&lt;=M439),0,MAX(0,((N439-M439)*1440-IF(O439="",0,O439))/60))</f>
        <v/>
      </c>
      <c r="Q439" s="22">
        <f>IF(OR(K439="",K439&lt;=0,P439&lt;=0),0,INT(P439*60/K439))</f>
        <v/>
      </c>
      <c r="R439" s="22">
        <f>IF(Q439="","",MAX(0,Q439-IF(L439="",0,L439)))</f>
        <v/>
      </c>
      <c r="S439" s="34">
        <f>IF(Q439=0,"",IF(L439="",0,L439/Q439))</f>
        <v/>
      </c>
      <c r="T439" s="22">
        <f>IF(OR(A439="",C439&lt;&gt;"Active"),"",IF(SUMPRODUCT(($C$7:$C$506="Active")*($D$7:$D$506=D439)*($F$7:$F$506=F439)*($M$7:$M$506&lt;N439)*($N$7:$N$506&gt;M439)*($A$7:$A$506&lt;&gt;A439))&gt;0,"Overlap",""))</f>
        <v/>
      </c>
      <c r="U439" s="22">
        <f>IF(COUNTA(A439:O439)=0,"",IF(A439="","Missing ID",IF(COUNTIF($A$7:$A$506,A439)&gt;1,"Duplicate ID",IF(G439="","Provider not found",IF(N439&lt;=M439,"End must be after start",IF(AND(J439="Available",L439&gt;Q439),"Booked exceeds capacity","OK"))))))</f>
        <v/>
      </c>
      <c r="V439" s="22">
        <f>IF(U439="","",IF(U439&lt;&gt;"OK",U439,IF(T439="Overlap","Overlap","OK")))</f>
        <v/>
      </c>
      <c r="W439" s="20" t="n"/>
      <c r="X439" s="22">
        <f>IF(OR(D439="",C439&lt;&gt;"Active"),0,IF(AND(D439&gt;=Dashboard!$A$5,D439&lt;=Dashboard!$C$5,OR(Dashboard!$E$5="All Clinics",H439=Dashboard!$E$5),OR(Dashboard!$G$5="All Providers",F439=Dashboard!$G$5),OR(Dashboard!$I$5="All Visit Modes",I439=Dashboard!$I$5)),1,0))</f>
        <v/>
      </c>
    </row>
    <row r="440">
      <c r="A440" s="20" t="n"/>
      <c r="B440" s="21" t="n"/>
      <c r="C440" s="20" t="n"/>
      <c r="D440" s="21" t="n"/>
      <c r="E440" s="22">
        <f>IF(D440="","",CHOOSE(WEEKDAY(D440,1),"Sunday","Monday","Tuesday","Wednesday","Thursday","Friday","Saturday"))</f>
        <v/>
      </c>
      <c r="F440" s="20" t="n"/>
      <c r="G440" s="22">
        <f>IFERROR(INDEX('Provider Directory'!$A$7:$A$106,MATCH(F440,'Provider Directory'!$C$7:$C$106,0)),"")</f>
        <v/>
      </c>
      <c r="H440" s="20" t="n"/>
      <c r="I440" s="20" t="n"/>
      <c r="J440" s="20" t="n"/>
      <c r="K440" s="20" t="n"/>
      <c r="L440" s="20" t="n"/>
      <c r="M440" s="23" t="n"/>
      <c r="N440" s="23" t="n"/>
      <c r="O440" s="20" t="n"/>
      <c r="P440" s="24">
        <f>IF(OR(C440&lt;&gt;"Active",J440&lt;&gt;"Available",N440&lt;=M440),0,MAX(0,((N440-M440)*1440-IF(O440="",0,O440))/60))</f>
        <v/>
      </c>
      <c r="Q440" s="22">
        <f>IF(OR(K440="",K440&lt;=0,P440&lt;=0),0,INT(P440*60/K440))</f>
        <v/>
      </c>
      <c r="R440" s="22">
        <f>IF(Q440="","",MAX(0,Q440-IF(L440="",0,L440)))</f>
        <v/>
      </c>
      <c r="S440" s="34">
        <f>IF(Q440=0,"",IF(L440="",0,L440/Q440))</f>
        <v/>
      </c>
      <c r="T440" s="22">
        <f>IF(OR(A440="",C440&lt;&gt;"Active"),"",IF(SUMPRODUCT(($C$7:$C$506="Active")*($D$7:$D$506=D440)*($F$7:$F$506=F440)*($M$7:$M$506&lt;N440)*($N$7:$N$506&gt;M440)*($A$7:$A$506&lt;&gt;A440))&gt;0,"Overlap",""))</f>
        <v/>
      </c>
      <c r="U440" s="22">
        <f>IF(COUNTA(A440:O440)=0,"",IF(A440="","Missing ID",IF(COUNTIF($A$7:$A$506,A440)&gt;1,"Duplicate ID",IF(G440="","Provider not found",IF(N440&lt;=M440,"End must be after start",IF(AND(J440="Available",L440&gt;Q440),"Booked exceeds capacity","OK"))))))</f>
        <v/>
      </c>
      <c r="V440" s="22">
        <f>IF(U440="","",IF(U440&lt;&gt;"OK",U440,IF(T440="Overlap","Overlap","OK")))</f>
        <v/>
      </c>
      <c r="W440" s="20" t="n"/>
      <c r="X440" s="22">
        <f>IF(OR(D440="",C440&lt;&gt;"Active"),0,IF(AND(D440&gt;=Dashboard!$A$5,D440&lt;=Dashboard!$C$5,OR(Dashboard!$E$5="All Clinics",H440=Dashboard!$E$5),OR(Dashboard!$G$5="All Providers",F440=Dashboard!$G$5),OR(Dashboard!$I$5="All Visit Modes",I440=Dashboard!$I$5)),1,0))</f>
        <v/>
      </c>
    </row>
    <row r="441">
      <c r="A441" s="20" t="n"/>
      <c r="B441" s="21" t="n"/>
      <c r="C441" s="20" t="n"/>
      <c r="D441" s="21" t="n"/>
      <c r="E441" s="22">
        <f>IF(D441="","",CHOOSE(WEEKDAY(D441,1),"Sunday","Monday","Tuesday","Wednesday","Thursday","Friday","Saturday"))</f>
        <v/>
      </c>
      <c r="F441" s="20" t="n"/>
      <c r="G441" s="22">
        <f>IFERROR(INDEX('Provider Directory'!$A$7:$A$106,MATCH(F441,'Provider Directory'!$C$7:$C$106,0)),"")</f>
        <v/>
      </c>
      <c r="H441" s="20" t="n"/>
      <c r="I441" s="20" t="n"/>
      <c r="J441" s="20" t="n"/>
      <c r="K441" s="20" t="n"/>
      <c r="L441" s="20" t="n"/>
      <c r="M441" s="23" t="n"/>
      <c r="N441" s="23" t="n"/>
      <c r="O441" s="20" t="n"/>
      <c r="P441" s="24">
        <f>IF(OR(C441&lt;&gt;"Active",J441&lt;&gt;"Available",N441&lt;=M441),0,MAX(0,((N441-M441)*1440-IF(O441="",0,O441))/60))</f>
        <v/>
      </c>
      <c r="Q441" s="22">
        <f>IF(OR(K441="",K441&lt;=0,P441&lt;=0),0,INT(P441*60/K441))</f>
        <v/>
      </c>
      <c r="R441" s="22">
        <f>IF(Q441="","",MAX(0,Q441-IF(L441="",0,L441)))</f>
        <v/>
      </c>
      <c r="S441" s="34">
        <f>IF(Q441=0,"",IF(L441="",0,L441/Q441))</f>
        <v/>
      </c>
      <c r="T441" s="22">
        <f>IF(OR(A441="",C441&lt;&gt;"Active"),"",IF(SUMPRODUCT(($C$7:$C$506="Active")*($D$7:$D$506=D441)*($F$7:$F$506=F441)*($M$7:$M$506&lt;N441)*($N$7:$N$506&gt;M441)*($A$7:$A$506&lt;&gt;A441))&gt;0,"Overlap",""))</f>
        <v/>
      </c>
      <c r="U441" s="22">
        <f>IF(COUNTA(A441:O441)=0,"",IF(A441="","Missing ID",IF(COUNTIF($A$7:$A$506,A441)&gt;1,"Duplicate ID",IF(G441="","Provider not found",IF(N441&lt;=M441,"End must be after start",IF(AND(J441="Available",L441&gt;Q441),"Booked exceeds capacity","OK"))))))</f>
        <v/>
      </c>
      <c r="V441" s="22">
        <f>IF(U441="","",IF(U441&lt;&gt;"OK",U441,IF(T441="Overlap","Overlap","OK")))</f>
        <v/>
      </c>
      <c r="W441" s="20" t="n"/>
      <c r="X441" s="22">
        <f>IF(OR(D441="",C441&lt;&gt;"Active"),0,IF(AND(D441&gt;=Dashboard!$A$5,D441&lt;=Dashboard!$C$5,OR(Dashboard!$E$5="All Clinics",H441=Dashboard!$E$5),OR(Dashboard!$G$5="All Providers",F441=Dashboard!$G$5),OR(Dashboard!$I$5="All Visit Modes",I441=Dashboard!$I$5)),1,0))</f>
        <v/>
      </c>
    </row>
    <row r="442">
      <c r="A442" s="20" t="n"/>
      <c r="B442" s="21" t="n"/>
      <c r="C442" s="20" t="n"/>
      <c r="D442" s="21" t="n"/>
      <c r="E442" s="22">
        <f>IF(D442="","",CHOOSE(WEEKDAY(D442,1),"Sunday","Monday","Tuesday","Wednesday","Thursday","Friday","Saturday"))</f>
        <v/>
      </c>
      <c r="F442" s="20" t="n"/>
      <c r="G442" s="22">
        <f>IFERROR(INDEX('Provider Directory'!$A$7:$A$106,MATCH(F442,'Provider Directory'!$C$7:$C$106,0)),"")</f>
        <v/>
      </c>
      <c r="H442" s="20" t="n"/>
      <c r="I442" s="20" t="n"/>
      <c r="J442" s="20" t="n"/>
      <c r="K442" s="20" t="n"/>
      <c r="L442" s="20" t="n"/>
      <c r="M442" s="23" t="n"/>
      <c r="N442" s="23" t="n"/>
      <c r="O442" s="20" t="n"/>
      <c r="P442" s="24">
        <f>IF(OR(C442&lt;&gt;"Active",J442&lt;&gt;"Available",N442&lt;=M442),0,MAX(0,((N442-M442)*1440-IF(O442="",0,O442))/60))</f>
        <v/>
      </c>
      <c r="Q442" s="22">
        <f>IF(OR(K442="",K442&lt;=0,P442&lt;=0),0,INT(P442*60/K442))</f>
        <v/>
      </c>
      <c r="R442" s="22">
        <f>IF(Q442="","",MAX(0,Q442-IF(L442="",0,L442)))</f>
        <v/>
      </c>
      <c r="S442" s="34">
        <f>IF(Q442=0,"",IF(L442="",0,L442/Q442))</f>
        <v/>
      </c>
      <c r="T442" s="22">
        <f>IF(OR(A442="",C442&lt;&gt;"Active"),"",IF(SUMPRODUCT(($C$7:$C$506="Active")*($D$7:$D$506=D442)*($F$7:$F$506=F442)*($M$7:$M$506&lt;N442)*($N$7:$N$506&gt;M442)*($A$7:$A$506&lt;&gt;A442))&gt;0,"Overlap",""))</f>
        <v/>
      </c>
      <c r="U442" s="22">
        <f>IF(COUNTA(A442:O442)=0,"",IF(A442="","Missing ID",IF(COUNTIF($A$7:$A$506,A442)&gt;1,"Duplicate ID",IF(G442="","Provider not found",IF(N442&lt;=M442,"End must be after start",IF(AND(J442="Available",L442&gt;Q442),"Booked exceeds capacity","OK"))))))</f>
        <v/>
      </c>
      <c r="V442" s="22">
        <f>IF(U442="","",IF(U442&lt;&gt;"OK",U442,IF(T442="Overlap","Overlap","OK")))</f>
        <v/>
      </c>
      <c r="W442" s="20" t="n"/>
      <c r="X442" s="22">
        <f>IF(OR(D442="",C442&lt;&gt;"Active"),0,IF(AND(D442&gt;=Dashboard!$A$5,D442&lt;=Dashboard!$C$5,OR(Dashboard!$E$5="All Clinics",H442=Dashboard!$E$5),OR(Dashboard!$G$5="All Providers",F442=Dashboard!$G$5),OR(Dashboard!$I$5="All Visit Modes",I442=Dashboard!$I$5)),1,0))</f>
        <v/>
      </c>
    </row>
    <row r="443">
      <c r="A443" s="20" t="n"/>
      <c r="B443" s="21" t="n"/>
      <c r="C443" s="20" t="n"/>
      <c r="D443" s="21" t="n"/>
      <c r="E443" s="22">
        <f>IF(D443="","",CHOOSE(WEEKDAY(D443,1),"Sunday","Monday","Tuesday","Wednesday","Thursday","Friday","Saturday"))</f>
        <v/>
      </c>
      <c r="F443" s="20" t="n"/>
      <c r="G443" s="22">
        <f>IFERROR(INDEX('Provider Directory'!$A$7:$A$106,MATCH(F443,'Provider Directory'!$C$7:$C$106,0)),"")</f>
        <v/>
      </c>
      <c r="H443" s="20" t="n"/>
      <c r="I443" s="20" t="n"/>
      <c r="J443" s="20" t="n"/>
      <c r="K443" s="20" t="n"/>
      <c r="L443" s="20" t="n"/>
      <c r="M443" s="23" t="n"/>
      <c r="N443" s="23" t="n"/>
      <c r="O443" s="20" t="n"/>
      <c r="P443" s="24">
        <f>IF(OR(C443&lt;&gt;"Active",J443&lt;&gt;"Available",N443&lt;=M443),0,MAX(0,((N443-M443)*1440-IF(O443="",0,O443))/60))</f>
        <v/>
      </c>
      <c r="Q443" s="22">
        <f>IF(OR(K443="",K443&lt;=0,P443&lt;=0),0,INT(P443*60/K443))</f>
        <v/>
      </c>
      <c r="R443" s="22">
        <f>IF(Q443="","",MAX(0,Q443-IF(L443="",0,L443)))</f>
        <v/>
      </c>
      <c r="S443" s="34">
        <f>IF(Q443=0,"",IF(L443="",0,L443/Q443))</f>
        <v/>
      </c>
      <c r="T443" s="22">
        <f>IF(OR(A443="",C443&lt;&gt;"Active"),"",IF(SUMPRODUCT(($C$7:$C$506="Active")*($D$7:$D$506=D443)*($F$7:$F$506=F443)*($M$7:$M$506&lt;N443)*($N$7:$N$506&gt;M443)*($A$7:$A$506&lt;&gt;A443))&gt;0,"Overlap",""))</f>
        <v/>
      </c>
      <c r="U443" s="22">
        <f>IF(COUNTA(A443:O443)=0,"",IF(A443="","Missing ID",IF(COUNTIF($A$7:$A$506,A443)&gt;1,"Duplicate ID",IF(G443="","Provider not found",IF(N443&lt;=M443,"End must be after start",IF(AND(J443="Available",L443&gt;Q443),"Booked exceeds capacity","OK"))))))</f>
        <v/>
      </c>
      <c r="V443" s="22">
        <f>IF(U443="","",IF(U443&lt;&gt;"OK",U443,IF(T443="Overlap","Overlap","OK")))</f>
        <v/>
      </c>
      <c r="W443" s="20" t="n"/>
      <c r="X443" s="22">
        <f>IF(OR(D443="",C443&lt;&gt;"Active"),0,IF(AND(D443&gt;=Dashboard!$A$5,D443&lt;=Dashboard!$C$5,OR(Dashboard!$E$5="All Clinics",H443=Dashboard!$E$5),OR(Dashboard!$G$5="All Providers",F443=Dashboard!$G$5),OR(Dashboard!$I$5="All Visit Modes",I443=Dashboard!$I$5)),1,0))</f>
        <v/>
      </c>
    </row>
    <row r="444">
      <c r="A444" s="20" t="n"/>
      <c r="B444" s="21" t="n"/>
      <c r="C444" s="20" t="n"/>
      <c r="D444" s="21" t="n"/>
      <c r="E444" s="22">
        <f>IF(D444="","",CHOOSE(WEEKDAY(D444,1),"Sunday","Monday","Tuesday","Wednesday","Thursday","Friday","Saturday"))</f>
        <v/>
      </c>
      <c r="F444" s="20" t="n"/>
      <c r="G444" s="22">
        <f>IFERROR(INDEX('Provider Directory'!$A$7:$A$106,MATCH(F444,'Provider Directory'!$C$7:$C$106,0)),"")</f>
        <v/>
      </c>
      <c r="H444" s="20" t="n"/>
      <c r="I444" s="20" t="n"/>
      <c r="J444" s="20" t="n"/>
      <c r="K444" s="20" t="n"/>
      <c r="L444" s="20" t="n"/>
      <c r="M444" s="23" t="n"/>
      <c r="N444" s="23" t="n"/>
      <c r="O444" s="20" t="n"/>
      <c r="P444" s="24">
        <f>IF(OR(C444&lt;&gt;"Active",J444&lt;&gt;"Available",N444&lt;=M444),0,MAX(0,((N444-M444)*1440-IF(O444="",0,O444))/60))</f>
        <v/>
      </c>
      <c r="Q444" s="22">
        <f>IF(OR(K444="",K444&lt;=0,P444&lt;=0),0,INT(P444*60/K444))</f>
        <v/>
      </c>
      <c r="R444" s="22">
        <f>IF(Q444="","",MAX(0,Q444-IF(L444="",0,L444)))</f>
        <v/>
      </c>
      <c r="S444" s="34">
        <f>IF(Q444=0,"",IF(L444="",0,L444/Q444))</f>
        <v/>
      </c>
      <c r="T444" s="22">
        <f>IF(OR(A444="",C444&lt;&gt;"Active"),"",IF(SUMPRODUCT(($C$7:$C$506="Active")*($D$7:$D$506=D444)*($F$7:$F$506=F444)*($M$7:$M$506&lt;N444)*($N$7:$N$506&gt;M444)*($A$7:$A$506&lt;&gt;A444))&gt;0,"Overlap",""))</f>
        <v/>
      </c>
      <c r="U444" s="22">
        <f>IF(COUNTA(A444:O444)=0,"",IF(A444="","Missing ID",IF(COUNTIF($A$7:$A$506,A444)&gt;1,"Duplicate ID",IF(G444="","Provider not found",IF(N444&lt;=M444,"End must be after start",IF(AND(J444="Available",L444&gt;Q444),"Booked exceeds capacity","OK"))))))</f>
        <v/>
      </c>
      <c r="V444" s="22">
        <f>IF(U444="","",IF(U444&lt;&gt;"OK",U444,IF(T444="Overlap","Overlap","OK")))</f>
        <v/>
      </c>
      <c r="W444" s="20" t="n"/>
      <c r="X444" s="22">
        <f>IF(OR(D444="",C444&lt;&gt;"Active"),0,IF(AND(D444&gt;=Dashboard!$A$5,D444&lt;=Dashboard!$C$5,OR(Dashboard!$E$5="All Clinics",H444=Dashboard!$E$5),OR(Dashboard!$G$5="All Providers",F444=Dashboard!$G$5),OR(Dashboard!$I$5="All Visit Modes",I444=Dashboard!$I$5)),1,0))</f>
        <v/>
      </c>
    </row>
    <row r="445">
      <c r="A445" s="20" t="n"/>
      <c r="B445" s="21" t="n"/>
      <c r="C445" s="20" t="n"/>
      <c r="D445" s="21" t="n"/>
      <c r="E445" s="22">
        <f>IF(D445="","",CHOOSE(WEEKDAY(D445,1),"Sunday","Monday","Tuesday","Wednesday","Thursday","Friday","Saturday"))</f>
        <v/>
      </c>
      <c r="F445" s="20" t="n"/>
      <c r="G445" s="22">
        <f>IFERROR(INDEX('Provider Directory'!$A$7:$A$106,MATCH(F445,'Provider Directory'!$C$7:$C$106,0)),"")</f>
        <v/>
      </c>
      <c r="H445" s="20" t="n"/>
      <c r="I445" s="20" t="n"/>
      <c r="J445" s="20" t="n"/>
      <c r="K445" s="20" t="n"/>
      <c r="L445" s="20" t="n"/>
      <c r="M445" s="23" t="n"/>
      <c r="N445" s="23" t="n"/>
      <c r="O445" s="20" t="n"/>
      <c r="P445" s="24">
        <f>IF(OR(C445&lt;&gt;"Active",J445&lt;&gt;"Available",N445&lt;=M445),0,MAX(0,((N445-M445)*1440-IF(O445="",0,O445))/60))</f>
        <v/>
      </c>
      <c r="Q445" s="22">
        <f>IF(OR(K445="",K445&lt;=0,P445&lt;=0),0,INT(P445*60/K445))</f>
        <v/>
      </c>
      <c r="R445" s="22">
        <f>IF(Q445="","",MAX(0,Q445-IF(L445="",0,L445)))</f>
        <v/>
      </c>
      <c r="S445" s="34">
        <f>IF(Q445=0,"",IF(L445="",0,L445/Q445))</f>
        <v/>
      </c>
      <c r="T445" s="22">
        <f>IF(OR(A445="",C445&lt;&gt;"Active"),"",IF(SUMPRODUCT(($C$7:$C$506="Active")*($D$7:$D$506=D445)*($F$7:$F$506=F445)*($M$7:$M$506&lt;N445)*($N$7:$N$506&gt;M445)*($A$7:$A$506&lt;&gt;A445))&gt;0,"Overlap",""))</f>
        <v/>
      </c>
      <c r="U445" s="22">
        <f>IF(COUNTA(A445:O445)=0,"",IF(A445="","Missing ID",IF(COUNTIF($A$7:$A$506,A445)&gt;1,"Duplicate ID",IF(G445="","Provider not found",IF(N445&lt;=M445,"End must be after start",IF(AND(J445="Available",L445&gt;Q445),"Booked exceeds capacity","OK"))))))</f>
        <v/>
      </c>
      <c r="V445" s="22">
        <f>IF(U445="","",IF(U445&lt;&gt;"OK",U445,IF(T445="Overlap","Overlap","OK")))</f>
        <v/>
      </c>
      <c r="W445" s="20" t="n"/>
      <c r="X445" s="22">
        <f>IF(OR(D445="",C445&lt;&gt;"Active"),0,IF(AND(D445&gt;=Dashboard!$A$5,D445&lt;=Dashboard!$C$5,OR(Dashboard!$E$5="All Clinics",H445=Dashboard!$E$5),OR(Dashboard!$G$5="All Providers",F445=Dashboard!$G$5),OR(Dashboard!$I$5="All Visit Modes",I445=Dashboard!$I$5)),1,0))</f>
        <v/>
      </c>
    </row>
    <row r="446">
      <c r="A446" s="20" t="n"/>
      <c r="B446" s="21" t="n"/>
      <c r="C446" s="20" t="n"/>
      <c r="D446" s="21" t="n"/>
      <c r="E446" s="22">
        <f>IF(D446="","",CHOOSE(WEEKDAY(D446,1),"Sunday","Monday","Tuesday","Wednesday","Thursday","Friday","Saturday"))</f>
        <v/>
      </c>
      <c r="F446" s="20" t="n"/>
      <c r="G446" s="22">
        <f>IFERROR(INDEX('Provider Directory'!$A$7:$A$106,MATCH(F446,'Provider Directory'!$C$7:$C$106,0)),"")</f>
        <v/>
      </c>
      <c r="H446" s="20" t="n"/>
      <c r="I446" s="20" t="n"/>
      <c r="J446" s="20" t="n"/>
      <c r="K446" s="20" t="n"/>
      <c r="L446" s="20" t="n"/>
      <c r="M446" s="23" t="n"/>
      <c r="N446" s="23" t="n"/>
      <c r="O446" s="20" t="n"/>
      <c r="P446" s="24">
        <f>IF(OR(C446&lt;&gt;"Active",J446&lt;&gt;"Available",N446&lt;=M446),0,MAX(0,((N446-M446)*1440-IF(O446="",0,O446))/60))</f>
        <v/>
      </c>
      <c r="Q446" s="22">
        <f>IF(OR(K446="",K446&lt;=0,P446&lt;=0),0,INT(P446*60/K446))</f>
        <v/>
      </c>
      <c r="R446" s="22">
        <f>IF(Q446="","",MAX(0,Q446-IF(L446="",0,L446)))</f>
        <v/>
      </c>
      <c r="S446" s="34">
        <f>IF(Q446=0,"",IF(L446="",0,L446/Q446))</f>
        <v/>
      </c>
      <c r="T446" s="22">
        <f>IF(OR(A446="",C446&lt;&gt;"Active"),"",IF(SUMPRODUCT(($C$7:$C$506="Active")*($D$7:$D$506=D446)*($F$7:$F$506=F446)*($M$7:$M$506&lt;N446)*($N$7:$N$506&gt;M446)*($A$7:$A$506&lt;&gt;A446))&gt;0,"Overlap",""))</f>
        <v/>
      </c>
      <c r="U446" s="22">
        <f>IF(COUNTA(A446:O446)=0,"",IF(A446="","Missing ID",IF(COUNTIF($A$7:$A$506,A446)&gt;1,"Duplicate ID",IF(G446="","Provider not found",IF(N446&lt;=M446,"End must be after start",IF(AND(J446="Available",L446&gt;Q446),"Booked exceeds capacity","OK"))))))</f>
        <v/>
      </c>
      <c r="V446" s="22">
        <f>IF(U446="","",IF(U446&lt;&gt;"OK",U446,IF(T446="Overlap","Overlap","OK")))</f>
        <v/>
      </c>
      <c r="W446" s="20" t="n"/>
      <c r="X446" s="22">
        <f>IF(OR(D446="",C446&lt;&gt;"Active"),0,IF(AND(D446&gt;=Dashboard!$A$5,D446&lt;=Dashboard!$C$5,OR(Dashboard!$E$5="All Clinics",H446=Dashboard!$E$5),OR(Dashboard!$G$5="All Providers",F446=Dashboard!$G$5),OR(Dashboard!$I$5="All Visit Modes",I446=Dashboard!$I$5)),1,0))</f>
        <v/>
      </c>
    </row>
    <row r="447">
      <c r="A447" s="20" t="n"/>
      <c r="B447" s="21" t="n"/>
      <c r="C447" s="20" t="n"/>
      <c r="D447" s="21" t="n"/>
      <c r="E447" s="22">
        <f>IF(D447="","",CHOOSE(WEEKDAY(D447,1),"Sunday","Monday","Tuesday","Wednesday","Thursday","Friday","Saturday"))</f>
        <v/>
      </c>
      <c r="F447" s="20" t="n"/>
      <c r="G447" s="22">
        <f>IFERROR(INDEX('Provider Directory'!$A$7:$A$106,MATCH(F447,'Provider Directory'!$C$7:$C$106,0)),"")</f>
        <v/>
      </c>
      <c r="H447" s="20" t="n"/>
      <c r="I447" s="20" t="n"/>
      <c r="J447" s="20" t="n"/>
      <c r="K447" s="20" t="n"/>
      <c r="L447" s="20" t="n"/>
      <c r="M447" s="23" t="n"/>
      <c r="N447" s="23" t="n"/>
      <c r="O447" s="20" t="n"/>
      <c r="P447" s="24">
        <f>IF(OR(C447&lt;&gt;"Active",J447&lt;&gt;"Available",N447&lt;=M447),0,MAX(0,((N447-M447)*1440-IF(O447="",0,O447))/60))</f>
        <v/>
      </c>
      <c r="Q447" s="22">
        <f>IF(OR(K447="",K447&lt;=0,P447&lt;=0),0,INT(P447*60/K447))</f>
        <v/>
      </c>
      <c r="R447" s="22">
        <f>IF(Q447="","",MAX(0,Q447-IF(L447="",0,L447)))</f>
        <v/>
      </c>
      <c r="S447" s="34">
        <f>IF(Q447=0,"",IF(L447="",0,L447/Q447))</f>
        <v/>
      </c>
      <c r="T447" s="22">
        <f>IF(OR(A447="",C447&lt;&gt;"Active"),"",IF(SUMPRODUCT(($C$7:$C$506="Active")*($D$7:$D$506=D447)*($F$7:$F$506=F447)*($M$7:$M$506&lt;N447)*($N$7:$N$506&gt;M447)*($A$7:$A$506&lt;&gt;A447))&gt;0,"Overlap",""))</f>
        <v/>
      </c>
      <c r="U447" s="22">
        <f>IF(COUNTA(A447:O447)=0,"",IF(A447="","Missing ID",IF(COUNTIF($A$7:$A$506,A447)&gt;1,"Duplicate ID",IF(G447="","Provider not found",IF(N447&lt;=M447,"End must be after start",IF(AND(J447="Available",L447&gt;Q447),"Booked exceeds capacity","OK"))))))</f>
        <v/>
      </c>
      <c r="V447" s="22">
        <f>IF(U447="","",IF(U447&lt;&gt;"OK",U447,IF(T447="Overlap","Overlap","OK")))</f>
        <v/>
      </c>
      <c r="W447" s="20" t="n"/>
      <c r="X447" s="22">
        <f>IF(OR(D447="",C447&lt;&gt;"Active"),0,IF(AND(D447&gt;=Dashboard!$A$5,D447&lt;=Dashboard!$C$5,OR(Dashboard!$E$5="All Clinics",H447=Dashboard!$E$5),OR(Dashboard!$G$5="All Providers",F447=Dashboard!$G$5),OR(Dashboard!$I$5="All Visit Modes",I447=Dashboard!$I$5)),1,0))</f>
        <v/>
      </c>
    </row>
    <row r="448">
      <c r="A448" s="20" t="n"/>
      <c r="B448" s="21" t="n"/>
      <c r="C448" s="20" t="n"/>
      <c r="D448" s="21" t="n"/>
      <c r="E448" s="22">
        <f>IF(D448="","",CHOOSE(WEEKDAY(D448,1),"Sunday","Monday","Tuesday","Wednesday","Thursday","Friday","Saturday"))</f>
        <v/>
      </c>
      <c r="F448" s="20" t="n"/>
      <c r="G448" s="22">
        <f>IFERROR(INDEX('Provider Directory'!$A$7:$A$106,MATCH(F448,'Provider Directory'!$C$7:$C$106,0)),"")</f>
        <v/>
      </c>
      <c r="H448" s="20" t="n"/>
      <c r="I448" s="20" t="n"/>
      <c r="J448" s="20" t="n"/>
      <c r="K448" s="20" t="n"/>
      <c r="L448" s="20" t="n"/>
      <c r="M448" s="23" t="n"/>
      <c r="N448" s="23" t="n"/>
      <c r="O448" s="20" t="n"/>
      <c r="P448" s="24">
        <f>IF(OR(C448&lt;&gt;"Active",J448&lt;&gt;"Available",N448&lt;=M448),0,MAX(0,((N448-M448)*1440-IF(O448="",0,O448))/60))</f>
        <v/>
      </c>
      <c r="Q448" s="22">
        <f>IF(OR(K448="",K448&lt;=0,P448&lt;=0),0,INT(P448*60/K448))</f>
        <v/>
      </c>
      <c r="R448" s="22">
        <f>IF(Q448="","",MAX(0,Q448-IF(L448="",0,L448)))</f>
        <v/>
      </c>
      <c r="S448" s="34">
        <f>IF(Q448=0,"",IF(L448="",0,L448/Q448))</f>
        <v/>
      </c>
      <c r="T448" s="22">
        <f>IF(OR(A448="",C448&lt;&gt;"Active"),"",IF(SUMPRODUCT(($C$7:$C$506="Active")*($D$7:$D$506=D448)*($F$7:$F$506=F448)*($M$7:$M$506&lt;N448)*($N$7:$N$506&gt;M448)*($A$7:$A$506&lt;&gt;A448))&gt;0,"Overlap",""))</f>
        <v/>
      </c>
      <c r="U448" s="22">
        <f>IF(COUNTA(A448:O448)=0,"",IF(A448="","Missing ID",IF(COUNTIF($A$7:$A$506,A448)&gt;1,"Duplicate ID",IF(G448="","Provider not found",IF(N448&lt;=M448,"End must be after start",IF(AND(J448="Available",L448&gt;Q448),"Booked exceeds capacity","OK"))))))</f>
        <v/>
      </c>
      <c r="V448" s="22">
        <f>IF(U448="","",IF(U448&lt;&gt;"OK",U448,IF(T448="Overlap","Overlap","OK")))</f>
        <v/>
      </c>
      <c r="W448" s="20" t="n"/>
      <c r="X448" s="22">
        <f>IF(OR(D448="",C448&lt;&gt;"Active"),0,IF(AND(D448&gt;=Dashboard!$A$5,D448&lt;=Dashboard!$C$5,OR(Dashboard!$E$5="All Clinics",H448=Dashboard!$E$5),OR(Dashboard!$G$5="All Providers",F448=Dashboard!$G$5),OR(Dashboard!$I$5="All Visit Modes",I448=Dashboard!$I$5)),1,0))</f>
        <v/>
      </c>
    </row>
    <row r="449">
      <c r="A449" s="20" t="n"/>
      <c r="B449" s="21" t="n"/>
      <c r="C449" s="20" t="n"/>
      <c r="D449" s="21" t="n"/>
      <c r="E449" s="22">
        <f>IF(D449="","",CHOOSE(WEEKDAY(D449,1),"Sunday","Monday","Tuesday","Wednesday","Thursday","Friday","Saturday"))</f>
        <v/>
      </c>
      <c r="F449" s="20" t="n"/>
      <c r="G449" s="22">
        <f>IFERROR(INDEX('Provider Directory'!$A$7:$A$106,MATCH(F449,'Provider Directory'!$C$7:$C$106,0)),"")</f>
        <v/>
      </c>
      <c r="H449" s="20" t="n"/>
      <c r="I449" s="20" t="n"/>
      <c r="J449" s="20" t="n"/>
      <c r="K449" s="20" t="n"/>
      <c r="L449" s="20" t="n"/>
      <c r="M449" s="23" t="n"/>
      <c r="N449" s="23" t="n"/>
      <c r="O449" s="20" t="n"/>
      <c r="P449" s="24">
        <f>IF(OR(C449&lt;&gt;"Active",J449&lt;&gt;"Available",N449&lt;=M449),0,MAX(0,((N449-M449)*1440-IF(O449="",0,O449))/60))</f>
        <v/>
      </c>
      <c r="Q449" s="22">
        <f>IF(OR(K449="",K449&lt;=0,P449&lt;=0),0,INT(P449*60/K449))</f>
        <v/>
      </c>
      <c r="R449" s="22">
        <f>IF(Q449="","",MAX(0,Q449-IF(L449="",0,L449)))</f>
        <v/>
      </c>
      <c r="S449" s="34">
        <f>IF(Q449=0,"",IF(L449="",0,L449/Q449))</f>
        <v/>
      </c>
      <c r="T449" s="22">
        <f>IF(OR(A449="",C449&lt;&gt;"Active"),"",IF(SUMPRODUCT(($C$7:$C$506="Active")*($D$7:$D$506=D449)*($F$7:$F$506=F449)*($M$7:$M$506&lt;N449)*($N$7:$N$506&gt;M449)*($A$7:$A$506&lt;&gt;A449))&gt;0,"Overlap",""))</f>
        <v/>
      </c>
      <c r="U449" s="22">
        <f>IF(COUNTA(A449:O449)=0,"",IF(A449="","Missing ID",IF(COUNTIF($A$7:$A$506,A449)&gt;1,"Duplicate ID",IF(G449="","Provider not found",IF(N449&lt;=M449,"End must be after start",IF(AND(J449="Available",L449&gt;Q449),"Booked exceeds capacity","OK"))))))</f>
        <v/>
      </c>
      <c r="V449" s="22">
        <f>IF(U449="","",IF(U449&lt;&gt;"OK",U449,IF(T449="Overlap","Overlap","OK")))</f>
        <v/>
      </c>
      <c r="W449" s="20" t="n"/>
      <c r="X449" s="22">
        <f>IF(OR(D449="",C449&lt;&gt;"Active"),0,IF(AND(D449&gt;=Dashboard!$A$5,D449&lt;=Dashboard!$C$5,OR(Dashboard!$E$5="All Clinics",H449=Dashboard!$E$5),OR(Dashboard!$G$5="All Providers",F449=Dashboard!$G$5),OR(Dashboard!$I$5="All Visit Modes",I449=Dashboard!$I$5)),1,0))</f>
        <v/>
      </c>
    </row>
    <row r="450">
      <c r="A450" s="20" t="n"/>
      <c r="B450" s="21" t="n"/>
      <c r="C450" s="20" t="n"/>
      <c r="D450" s="21" t="n"/>
      <c r="E450" s="22">
        <f>IF(D450="","",CHOOSE(WEEKDAY(D450,1),"Sunday","Monday","Tuesday","Wednesday","Thursday","Friday","Saturday"))</f>
        <v/>
      </c>
      <c r="F450" s="20" t="n"/>
      <c r="G450" s="22">
        <f>IFERROR(INDEX('Provider Directory'!$A$7:$A$106,MATCH(F450,'Provider Directory'!$C$7:$C$106,0)),"")</f>
        <v/>
      </c>
      <c r="H450" s="20" t="n"/>
      <c r="I450" s="20" t="n"/>
      <c r="J450" s="20" t="n"/>
      <c r="K450" s="20" t="n"/>
      <c r="L450" s="20" t="n"/>
      <c r="M450" s="23" t="n"/>
      <c r="N450" s="23" t="n"/>
      <c r="O450" s="20" t="n"/>
      <c r="P450" s="24">
        <f>IF(OR(C450&lt;&gt;"Active",J450&lt;&gt;"Available",N450&lt;=M450),0,MAX(0,((N450-M450)*1440-IF(O450="",0,O450))/60))</f>
        <v/>
      </c>
      <c r="Q450" s="22">
        <f>IF(OR(K450="",K450&lt;=0,P450&lt;=0),0,INT(P450*60/K450))</f>
        <v/>
      </c>
      <c r="R450" s="22">
        <f>IF(Q450="","",MAX(0,Q450-IF(L450="",0,L450)))</f>
        <v/>
      </c>
      <c r="S450" s="34">
        <f>IF(Q450=0,"",IF(L450="",0,L450/Q450))</f>
        <v/>
      </c>
      <c r="T450" s="22">
        <f>IF(OR(A450="",C450&lt;&gt;"Active"),"",IF(SUMPRODUCT(($C$7:$C$506="Active")*($D$7:$D$506=D450)*($F$7:$F$506=F450)*($M$7:$M$506&lt;N450)*($N$7:$N$506&gt;M450)*($A$7:$A$506&lt;&gt;A450))&gt;0,"Overlap",""))</f>
        <v/>
      </c>
      <c r="U450" s="22">
        <f>IF(COUNTA(A450:O450)=0,"",IF(A450="","Missing ID",IF(COUNTIF($A$7:$A$506,A450)&gt;1,"Duplicate ID",IF(G450="","Provider not found",IF(N450&lt;=M450,"End must be after start",IF(AND(J450="Available",L450&gt;Q450),"Booked exceeds capacity","OK"))))))</f>
        <v/>
      </c>
      <c r="V450" s="22">
        <f>IF(U450="","",IF(U450&lt;&gt;"OK",U450,IF(T450="Overlap","Overlap","OK")))</f>
        <v/>
      </c>
      <c r="W450" s="20" t="n"/>
      <c r="X450" s="22">
        <f>IF(OR(D450="",C450&lt;&gt;"Active"),0,IF(AND(D450&gt;=Dashboard!$A$5,D450&lt;=Dashboard!$C$5,OR(Dashboard!$E$5="All Clinics",H450=Dashboard!$E$5),OR(Dashboard!$G$5="All Providers",F450=Dashboard!$G$5),OR(Dashboard!$I$5="All Visit Modes",I450=Dashboard!$I$5)),1,0))</f>
        <v/>
      </c>
    </row>
    <row r="451">
      <c r="A451" s="20" t="n"/>
      <c r="B451" s="21" t="n"/>
      <c r="C451" s="20" t="n"/>
      <c r="D451" s="21" t="n"/>
      <c r="E451" s="22">
        <f>IF(D451="","",CHOOSE(WEEKDAY(D451,1),"Sunday","Monday","Tuesday","Wednesday","Thursday","Friday","Saturday"))</f>
        <v/>
      </c>
      <c r="F451" s="20" t="n"/>
      <c r="G451" s="22">
        <f>IFERROR(INDEX('Provider Directory'!$A$7:$A$106,MATCH(F451,'Provider Directory'!$C$7:$C$106,0)),"")</f>
        <v/>
      </c>
      <c r="H451" s="20" t="n"/>
      <c r="I451" s="20" t="n"/>
      <c r="J451" s="20" t="n"/>
      <c r="K451" s="20" t="n"/>
      <c r="L451" s="20" t="n"/>
      <c r="M451" s="23" t="n"/>
      <c r="N451" s="23" t="n"/>
      <c r="O451" s="20" t="n"/>
      <c r="P451" s="24">
        <f>IF(OR(C451&lt;&gt;"Active",J451&lt;&gt;"Available",N451&lt;=M451),0,MAX(0,((N451-M451)*1440-IF(O451="",0,O451))/60))</f>
        <v/>
      </c>
      <c r="Q451" s="22">
        <f>IF(OR(K451="",K451&lt;=0,P451&lt;=0),0,INT(P451*60/K451))</f>
        <v/>
      </c>
      <c r="R451" s="22">
        <f>IF(Q451="","",MAX(0,Q451-IF(L451="",0,L451)))</f>
        <v/>
      </c>
      <c r="S451" s="34">
        <f>IF(Q451=0,"",IF(L451="",0,L451/Q451))</f>
        <v/>
      </c>
      <c r="T451" s="22">
        <f>IF(OR(A451="",C451&lt;&gt;"Active"),"",IF(SUMPRODUCT(($C$7:$C$506="Active")*($D$7:$D$506=D451)*($F$7:$F$506=F451)*($M$7:$M$506&lt;N451)*($N$7:$N$506&gt;M451)*($A$7:$A$506&lt;&gt;A451))&gt;0,"Overlap",""))</f>
        <v/>
      </c>
      <c r="U451" s="22">
        <f>IF(COUNTA(A451:O451)=0,"",IF(A451="","Missing ID",IF(COUNTIF($A$7:$A$506,A451)&gt;1,"Duplicate ID",IF(G451="","Provider not found",IF(N451&lt;=M451,"End must be after start",IF(AND(J451="Available",L451&gt;Q451),"Booked exceeds capacity","OK"))))))</f>
        <v/>
      </c>
      <c r="V451" s="22">
        <f>IF(U451="","",IF(U451&lt;&gt;"OK",U451,IF(T451="Overlap","Overlap","OK")))</f>
        <v/>
      </c>
      <c r="W451" s="20" t="n"/>
      <c r="X451" s="22">
        <f>IF(OR(D451="",C451&lt;&gt;"Active"),0,IF(AND(D451&gt;=Dashboard!$A$5,D451&lt;=Dashboard!$C$5,OR(Dashboard!$E$5="All Clinics",H451=Dashboard!$E$5),OR(Dashboard!$G$5="All Providers",F451=Dashboard!$G$5),OR(Dashboard!$I$5="All Visit Modes",I451=Dashboard!$I$5)),1,0))</f>
        <v/>
      </c>
    </row>
    <row r="452">
      <c r="A452" s="20" t="n"/>
      <c r="B452" s="21" t="n"/>
      <c r="C452" s="20" t="n"/>
      <c r="D452" s="21" t="n"/>
      <c r="E452" s="22">
        <f>IF(D452="","",CHOOSE(WEEKDAY(D452,1),"Sunday","Monday","Tuesday","Wednesday","Thursday","Friday","Saturday"))</f>
        <v/>
      </c>
      <c r="F452" s="20" t="n"/>
      <c r="G452" s="22">
        <f>IFERROR(INDEX('Provider Directory'!$A$7:$A$106,MATCH(F452,'Provider Directory'!$C$7:$C$106,0)),"")</f>
        <v/>
      </c>
      <c r="H452" s="20" t="n"/>
      <c r="I452" s="20" t="n"/>
      <c r="J452" s="20" t="n"/>
      <c r="K452" s="20" t="n"/>
      <c r="L452" s="20" t="n"/>
      <c r="M452" s="23" t="n"/>
      <c r="N452" s="23" t="n"/>
      <c r="O452" s="20" t="n"/>
      <c r="P452" s="24">
        <f>IF(OR(C452&lt;&gt;"Active",J452&lt;&gt;"Available",N452&lt;=M452),0,MAX(0,((N452-M452)*1440-IF(O452="",0,O452))/60))</f>
        <v/>
      </c>
      <c r="Q452" s="22">
        <f>IF(OR(K452="",K452&lt;=0,P452&lt;=0),0,INT(P452*60/K452))</f>
        <v/>
      </c>
      <c r="R452" s="22">
        <f>IF(Q452="","",MAX(0,Q452-IF(L452="",0,L452)))</f>
        <v/>
      </c>
      <c r="S452" s="34">
        <f>IF(Q452=0,"",IF(L452="",0,L452/Q452))</f>
        <v/>
      </c>
      <c r="T452" s="22">
        <f>IF(OR(A452="",C452&lt;&gt;"Active"),"",IF(SUMPRODUCT(($C$7:$C$506="Active")*($D$7:$D$506=D452)*($F$7:$F$506=F452)*($M$7:$M$506&lt;N452)*($N$7:$N$506&gt;M452)*($A$7:$A$506&lt;&gt;A452))&gt;0,"Overlap",""))</f>
        <v/>
      </c>
      <c r="U452" s="22">
        <f>IF(COUNTA(A452:O452)=0,"",IF(A452="","Missing ID",IF(COUNTIF($A$7:$A$506,A452)&gt;1,"Duplicate ID",IF(G452="","Provider not found",IF(N452&lt;=M452,"End must be after start",IF(AND(J452="Available",L452&gt;Q452),"Booked exceeds capacity","OK"))))))</f>
        <v/>
      </c>
      <c r="V452" s="22">
        <f>IF(U452="","",IF(U452&lt;&gt;"OK",U452,IF(T452="Overlap","Overlap","OK")))</f>
        <v/>
      </c>
      <c r="W452" s="20" t="n"/>
      <c r="X452" s="22">
        <f>IF(OR(D452="",C452&lt;&gt;"Active"),0,IF(AND(D452&gt;=Dashboard!$A$5,D452&lt;=Dashboard!$C$5,OR(Dashboard!$E$5="All Clinics",H452=Dashboard!$E$5),OR(Dashboard!$G$5="All Providers",F452=Dashboard!$G$5),OR(Dashboard!$I$5="All Visit Modes",I452=Dashboard!$I$5)),1,0))</f>
        <v/>
      </c>
    </row>
    <row r="453">
      <c r="A453" s="20" t="n"/>
      <c r="B453" s="21" t="n"/>
      <c r="C453" s="20" t="n"/>
      <c r="D453" s="21" t="n"/>
      <c r="E453" s="22">
        <f>IF(D453="","",CHOOSE(WEEKDAY(D453,1),"Sunday","Monday","Tuesday","Wednesday","Thursday","Friday","Saturday"))</f>
        <v/>
      </c>
      <c r="F453" s="20" t="n"/>
      <c r="G453" s="22">
        <f>IFERROR(INDEX('Provider Directory'!$A$7:$A$106,MATCH(F453,'Provider Directory'!$C$7:$C$106,0)),"")</f>
        <v/>
      </c>
      <c r="H453" s="20" t="n"/>
      <c r="I453" s="20" t="n"/>
      <c r="J453" s="20" t="n"/>
      <c r="K453" s="20" t="n"/>
      <c r="L453" s="20" t="n"/>
      <c r="M453" s="23" t="n"/>
      <c r="N453" s="23" t="n"/>
      <c r="O453" s="20" t="n"/>
      <c r="P453" s="24">
        <f>IF(OR(C453&lt;&gt;"Active",J453&lt;&gt;"Available",N453&lt;=M453),0,MAX(0,((N453-M453)*1440-IF(O453="",0,O453))/60))</f>
        <v/>
      </c>
      <c r="Q453" s="22">
        <f>IF(OR(K453="",K453&lt;=0,P453&lt;=0),0,INT(P453*60/K453))</f>
        <v/>
      </c>
      <c r="R453" s="22">
        <f>IF(Q453="","",MAX(0,Q453-IF(L453="",0,L453)))</f>
        <v/>
      </c>
      <c r="S453" s="34">
        <f>IF(Q453=0,"",IF(L453="",0,L453/Q453))</f>
        <v/>
      </c>
      <c r="T453" s="22">
        <f>IF(OR(A453="",C453&lt;&gt;"Active"),"",IF(SUMPRODUCT(($C$7:$C$506="Active")*($D$7:$D$506=D453)*($F$7:$F$506=F453)*($M$7:$M$506&lt;N453)*($N$7:$N$506&gt;M453)*($A$7:$A$506&lt;&gt;A453))&gt;0,"Overlap",""))</f>
        <v/>
      </c>
      <c r="U453" s="22">
        <f>IF(COUNTA(A453:O453)=0,"",IF(A453="","Missing ID",IF(COUNTIF($A$7:$A$506,A453)&gt;1,"Duplicate ID",IF(G453="","Provider not found",IF(N453&lt;=M453,"End must be after start",IF(AND(J453="Available",L453&gt;Q453),"Booked exceeds capacity","OK"))))))</f>
        <v/>
      </c>
      <c r="V453" s="22">
        <f>IF(U453="","",IF(U453&lt;&gt;"OK",U453,IF(T453="Overlap","Overlap","OK")))</f>
        <v/>
      </c>
      <c r="W453" s="20" t="n"/>
      <c r="X453" s="22">
        <f>IF(OR(D453="",C453&lt;&gt;"Active"),0,IF(AND(D453&gt;=Dashboard!$A$5,D453&lt;=Dashboard!$C$5,OR(Dashboard!$E$5="All Clinics",H453=Dashboard!$E$5),OR(Dashboard!$G$5="All Providers",F453=Dashboard!$G$5),OR(Dashboard!$I$5="All Visit Modes",I453=Dashboard!$I$5)),1,0))</f>
        <v/>
      </c>
    </row>
    <row r="454">
      <c r="A454" s="20" t="n"/>
      <c r="B454" s="21" t="n"/>
      <c r="C454" s="20" t="n"/>
      <c r="D454" s="21" t="n"/>
      <c r="E454" s="22">
        <f>IF(D454="","",CHOOSE(WEEKDAY(D454,1),"Sunday","Monday","Tuesday","Wednesday","Thursday","Friday","Saturday"))</f>
        <v/>
      </c>
      <c r="F454" s="20" t="n"/>
      <c r="G454" s="22">
        <f>IFERROR(INDEX('Provider Directory'!$A$7:$A$106,MATCH(F454,'Provider Directory'!$C$7:$C$106,0)),"")</f>
        <v/>
      </c>
      <c r="H454" s="20" t="n"/>
      <c r="I454" s="20" t="n"/>
      <c r="J454" s="20" t="n"/>
      <c r="K454" s="20" t="n"/>
      <c r="L454" s="20" t="n"/>
      <c r="M454" s="23" t="n"/>
      <c r="N454" s="23" t="n"/>
      <c r="O454" s="20" t="n"/>
      <c r="P454" s="24">
        <f>IF(OR(C454&lt;&gt;"Active",J454&lt;&gt;"Available",N454&lt;=M454),0,MAX(0,((N454-M454)*1440-IF(O454="",0,O454))/60))</f>
        <v/>
      </c>
      <c r="Q454" s="22">
        <f>IF(OR(K454="",K454&lt;=0,P454&lt;=0),0,INT(P454*60/K454))</f>
        <v/>
      </c>
      <c r="R454" s="22">
        <f>IF(Q454="","",MAX(0,Q454-IF(L454="",0,L454)))</f>
        <v/>
      </c>
      <c r="S454" s="34">
        <f>IF(Q454=0,"",IF(L454="",0,L454/Q454))</f>
        <v/>
      </c>
      <c r="T454" s="22">
        <f>IF(OR(A454="",C454&lt;&gt;"Active"),"",IF(SUMPRODUCT(($C$7:$C$506="Active")*($D$7:$D$506=D454)*($F$7:$F$506=F454)*($M$7:$M$506&lt;N454)*($N$7:$N$506&gt;M454)*($A$7:$A$506&lt;&gt;A454))&gt;0,"Overlap",""))</f>
        <v/>
      </c>
      <c r="U454" s="22">
        <f>IF(COUNTA(A454:O454)=0,"",IF(A454="","Missing ID",IF(COUNTIF($A$7:$A$506,A454)&gt;1,"Duplicate ID",IF(G454="","Provider not found",IF(N454&lt;=M454,"End must be after start",IF(AND(J454="Available",L454&gt;Q454),"Booked exceeds capacity","OK"))))))</f>
        <v/>
      </c>
      <c r="V454" s="22">
        <f>IF(U454="","",IF(U454&lt;&gt;"OK",U454,IF(T454="Overlap","Overlap","OK")))</f>
        <v/>
      </c>
      <c r="W454" s="20" t="n"/>
      <c r="X454" s="22">
        <f>IF(OR(D454="",C454&lt;&gt;"Active"),0,IF(AND(D454&gt;=Dashboard!$A$5,D454&lt;=Dashboard!$C$5,OR(Dashboard!$E$5="All Clinics",H454=Dashboard!$E$5),OR(Dashboard!$G$5="All Providers",F454=Dashboard!$G$5),OR(Dashboard!$I$5="All Visit Modes",I454=Dashboard!$I$5)),1,0))</f>
        <v/>
      </c>
    </row>
    <row r="455">
      <c r="A455" s="20" t="n"/>
      <c r="B455" s="21" t="n"/>
      <c r="C455" s="20" t="n"/>
      <c r="D455" s="21" t="n"/>
      <c r="E455" s="22">
        <f>IF(D455="","",CHOOSE(WEEKDAY(D455,1),"Sunday","Monday","Tuesday","Wednesday","Thursday","Friday","Saturday"))</f>
        <v/>
      </c>
      <c r="F455" s="20" t="n"/>
      <c r="G455" s="22">
        <f>IFERROR(INDEX('Provider Directory'!$A$7:$A$106,MATCH(F455,'Provider Directory'!$C$7:$C$106,0)),"")</f>
        <v/>
      </c>
      <c r="H455" s="20" t="n"/>
      <c r="I455" s="20" t="n"/>
      <c r="J455" s="20" t="n"/>
      <c r="K455" s="20" t="n"/>
      <c r="L455" s="20" t="n"/>
      <c r="M455" s="23" t="n"/>
      <c r="N455" s="23" t="n"/>
      <c r="O455" s="20" t="n"/>
      <c r="P455" s="24">
        <f>IF(OR(C455&lt;&gt;"Active",J455&lt;&gt;"Available",N455&lt;=M455),0,MAX(0,((N455-M455)*1440-IF(O455="",0,O455))/60))</f>
        <v/>
      </c>
      <c r="Q455" s="22">
        <f>IF(OR(K455="",K455&lt;=0,P455&lt;=0),0,INT(P455*60/K455))</f>
        <v/>
      </c>
      <c r="R455" s="22">
        <f>IF(Q455="","",MAX(0,Q455-IF(L455="",0,L455)))</f>
        <v/>
      </c>
      <c r="S455" s="34">
        <f>IF(Q455=0,"",IF(L455="",0,L455/Q455))</f>
        <v/>
      </c>
      <c r="T455" s="22">
        <f>IF(OR(A455="",C455&lt;&gt;"Active"),"",IF(SUMPRODUCT(($C$7:$C$506="Active")*($D$7:$D$506=D455)*($F$7:$F$506=F455)*($M$7:$M$506&lt;N455)*($N$7:$N$506&gt;M455)*($A$7:$A$506&lt;&gt;A455))&gt;0,"Overlap",""))</f>
        <v/>
      </c>
      <c r="U455" s="22">
        <f>IF(COUNTA(A455:O455)=0,"",IF(A455="","Missing ID",IF(COUNTIF($A$7:$A$506,A455)&gt;1,"Duplicate ID",IF(G455="","Provider not found",IF(N455&lt;=M455,"End must be after start",IF(AND(J455="Available",L455&gt;Q455),"Booked exceeds capacity","OK"))))))</f>
        <v/>
      </c>
      <c r="V455" s="22">
        <f>IF(U455="","",IF(U455&lt;&gt;"OK",U455,IF(T455="Overlap","Overlap","OK")))</f>
        <v/>
      </c>
      <c r="W455" s="20" t="n"/>
      <c r="X455" s="22">
        <f>IF(OR(D455="",C455&lt;&gt;"Active"),0,IF(AND(D455&gt;=Dashboard!$A$5,D455&lt;=Dashboard!$C$5,OR(Dashboard!$E$5="All Clinics",H455=Dashboard!$E$5),OR(Dashboard!$G$5="All Providers",F455=Dashboard!$G$5),OR(Dashboard!$I$5="All Visit Modes",I455=Dashboard!$I$5)),1,0))</f>
        <v/>
      </c>
    </row>
    <row r="456">
      <c r="A456" s="20" t="n"/>
      <c r="B456" s="21" t="n"/>
      <c r="C456" s="20" t="n"/>
      <c r="D456" s="21" t="n"/>
      <c r="E456" s="22">
        <f>IF(D456="","",CHOOSE(WEEKDAY(D456,1),"Sunday","Monday","Tuesday","Wednesday","Thursday","Friday","Saturday"))</f>
        <v/>
      </c>
      <c r="F456" s="20" t="n"/>
      <c r="G456" s="22">
        <f>IFERROR(INDEX('Provider Directory'!$A$7:$A$106,MATCH(F456,'Provider Directory'!$C$7:$C$106,0)),"")</f>
        <v/>
      </c>
      <c r="H456" s="20" t="n"/>
      <c r="I456" s="20" t="n"/>
      <c r="J456" s="20" t="n"/>
      <c r="K456" s="20" t="n"/>
      <c r="L456" s="20" t="n"/>
      <c r="M456" s="23" t="n"/>
      <c r="N456" s="23" t="n"/>
      <c r="O456" s="20" t="n"/>
      <c r="P456" s="24">
        <f>IF(OR(C456&lt;&gt;"Active",J456&lt;&gt;"Available",N456&lt;=M456),0,MAX(0,((N456-M456)*1440-IF(O456="",0,O456))/60))</f>
        <v/>
      </c>
      <c r="Q456" s="22">
        <f>IF(OR(K456="",K456&lt;=0,P456&lt;=0),0,INT(P456*60/K456))</f>
        <v/>
      </c>
      <c r="R456" s="22">
        <f>IF(Q456="","",MAX(0,Q456-IF(L456="",0,L456)))</f>
        <v/>
      </c>
      <c r="S456" s="34">
        <f>IF(Q456=0,"",IF(L456="",0,L456/Q456))</f>
        <v/>
      </c>
      <c r="T456" s="22">
        <f>IF(OR(A456="",C456&lt;&gt;"Active"),"",IF(SUMPRODUCT(($C$7:$C$506="Active")*($D$7:$D$506=D456)*($F$7:$F$506=F456)*($M$7:$M$506&lt;N456)*($N$7:$N$506&gt;M456)*($A$7:$A$506&lt;&gt;A456))&gt;0,"Overlap",""))</f>
        <v/>
      </c>
      <c r="U456" s="22">
        <f>IF(COUNTA(A456:O456)=0,"",IF(A456="","Missing ID",IF(COUNTIF($A$7:$A$506,A456)&gt;1,"Duplicate ID",IF(G456="","Provider not found",IF(N456&lt;=M456,"End must be after start",IF(AND(J456="Available",L456&gt;Q456),"Booked exceeds capacity","OK"))))))</f>
        <v/>
      </c>
      <c r="V456" s="22">
        <f>IF(U456="","",IF(U456&lt;&gt;"OK",U456,IF(T456="Overlap","Overlap","OK")))</f>
        <v/>
      </c>
      <c r="W456" s="20" t="n"/>
      <c r="X456" s="22">
        <f>IF(OR(D456="",C456&lt;&gt;"Active"),0,IF(AND(D456&gt;=Dashboard!$A$5,D456&lt;=Dashboard!$C$5,OR(Dashboard!$E$5="All Clinics",H456=Dashboard!$E$5),OR(Dashboard!$G$5="All Providers",F456=Dashboard!$G$5),OR(Dashboard!$I$5="All Visit Modes",I456=Dashboard!$I$5)),1,0))</f>
        <v/>
      </c>
    </row>
    <row r="457">
      <c r="A457" s="20" t="n"/>
      <c r="B457" s="21" t="n"/>
      <c r="C457" s="20" t="n"/>
      <c r="D457" s="21" t="n"/>
      <c r="E457" s="22">
        <f>IF(D457="","",CHOOSE(WEEKDAY(D457,1),"Sunday","Monday","Tuesday","Wednesday","Thursday","Friday","Saturday"))</f>
        <v/>
      </c>
      <c r="F457" s="20" t="n"/>
      <c r="G457" s="22">
        <f>IFERROR(INDEX('Provider Directory'!$A$7:$A$106,MATCH(F457,'Provider Directory'!$C$7:$C$106,0)),"")</f>
        <v/>
      </c>
      <c r="H457" s="20" t="n"/>
      <c r="I457" s="20" t="n"/>
      <c r="J457" s="20" t="n"/>
      <c r="K457" s="20" t="n"/>
      <c r="L457" s="20" t="n"/>
      <c r="M457" s="23" t="n"/>
      <c r="N457" s="23" t="n"/>
      <c r="O457" s="20" t="n"/>
      <c r="P457" s="24">
        <f>IF(OR(C457&lt;&gt;"Active",J457&lt;&gt;"Available",N457&lt;=M457),0,MAX(0,((N457-M457)*1440-IF(O457="",0,O457))/60))</f>
        <v/>
      </c>
      <c r="Q457" s="22">
        <f>IF(OR(K457="",K457&lt;=0,P457&lt;=0),0,INT(P457*60/K457))</f>
        <v/>
      </c>
      <c r="R457" s="22">
        <f>IF(Q457="","",MAX(0,Q457-IF(L457="",0,L457)))</f>
        <v/>
      </c>
      <c r="S457" s="34">
        <f>IF(Q457=0,"",IF(L457="",0,L457/Q457))</f>
        <v/>
      </c>
      <c r="T457" s="22">
        <f>IF(OR(A457="",C457&lt;&gt;"Active"),"",IF(SUMPRODUCT(($C$7:$C$506="Active")*($D$7:$D$506=D457)*($F$7:$F$506=F457)*($M$7:$M$506&lt;N457)*($N$7:$N$506&gt;M457)*($A$7:$A$506&lt;&gt;A457))&gt;0,"Overlap",""))</f>
        <v/>
      </c>
      <c r="U457" s="22">
        <f>IF(COUNTA(A457:O457)=0,"",IF(A457="","Missing ID",IF(COUNTIF($A$7:$A$506,A457)&gt;1,"Duplicate ID",IF(G457="","Provider not found",IF(N457&lt;=M457,"End must be after start",IF(AND(J457="Available",L457&gt;Q457),"Booked exceeds capacity","OK"))))))</f>
        <v/>
      </c>
      <c r="V457" s="22">
        <f>IF(U457="","",IF(U457&lt;&gt;"OK",U457,IF(T457="Overlap","Overlap","OK")))</f>
        <v/>
      </c>
      <c r="W457" s="20" t="n"/>
      <c r="X457" s="22">
        <f>IF(OR(D457="",C457&lt;&gt;"Active"),0,IF(AND(D457&gt;=Dashboard!$A$5,D457&lt;=Dashboard!$C$5,OR(Dashboard!$E$5="All Clinics",H457=Dashboard!$E$5),OR(Dashboard!$G$5="All Providers",F457=Dashboard!$G$5),OR(Dashboard!$I$5="All Visit Modes",I457=Dashboard!$I$5)),1,0))</f>
        <v/>
      </c>
    </row>
    <row r="458">
      <c r="A458" s="20" t="n"/>
      <c r="B458" s="21" t="n"/>
      <c r="C458" s="20" t="n"/>
      <c r="D458" s="21" t="n"/>
      <c r="E458" s="22">
        <f>IF(D458="","",CHOOSE(WEEKDAY(D458,1),"Sunday","Monday","Tuesday","Wednesday","Thursday","Friday","Saturday"))</f>
        <v/>
      </c>
      <c r="F458" s="20" t="n"/>
      <c r="G458" s="22">
        <f>IFERROR(INDEX('Provider Directory'!$A$7:$A$106,MATCH(F458,'Provider Directory'!$C$7:$C$106,0)),"")</f>
        <v/>
      </c>
      <c r="H458" s="20" t="n"/>
      <c r="I458" s="20" t="n"/>
      <c r="J458" s="20" t="n"/>
      <c r="K458" s="20" t="n"/>
      <c r="L458" s="20" t="n"/>
      <c r="M458" s="23" t="n"/>
      <c r="N458" s="23" t="n"/>
      <c r="O458" s="20" t="n"/>
      <c r="P458" s="24">
        <f>IF(OR(C458&lt;&gt;"Active",J458&lt;&gt;"Available",N458&lt;=M458),0,MAX(0,((N458-M458)*1440-IF(O458="",0,O458))/60))</f>
        <v/>
      </c>
      <c r="Q458" s="22">
        <f>IF(OR(K458="",K458&lt;=0,P458&lt;=0),0,INT(P458*60/K458))</f>
        <v/>
      </c>
      <c r="R458" s="22">
        <f>IF(Q458="","",MAX(0,Q458-IF(L458="",0,L458)))</f>
        <v/>
      </c>
      <c r="S458" s="34">
        <f>IF(Q458=0,"",IF(L458="",0,L458/Q458))</f>
        <v/>
      </c>
      <c r="T458" s="22">
        <f>IF(OR(A458="",C458&lt;&gt;"Active"),"",IF(SUMPRODUCT(($C$7:$C$506="Active")*($D$7:$D$506=D458)*($F$7:$F$506=F458)*($M$7:$M$506&lt;N458)*($N$7:$N$506&gt;M458)*($A$7:$A$506&lt;&gt;A458))&gt;0,"Overlap",""))</f>
        <v/>
      </c>
      <c r="U458" s="22">
        <f>IF(COUNTA(A458:O458)=0,"",IF(A458="","Missing ID",IF(COUNTIF($A$7:$A$506,A458)&gt;1,"Duplicate ID",IF(G458="","Provider not found",IF(N458&lt;=M458,"End must be after start",IF(AND(J458="Available",L458&gt;Q458),"Booked exceeds capacity","OK"))))))</f>
        <v/>
      </c>
      <c r="V458" s="22">
        <f>IF(U458="","",IF(U458&lt;&gt;"OK",U458,IF(T458="Overlap","Overlap","OK")))</f>
        <v/>
      </c>
      <c r="W458" s="20" t="n"/>
      <c r="X458" s="22">
        <f>IF(OR(D458="",C458&lt;&gt;"Active"),0,IF(AND(D458&gt;=Dashboard!$A$5,D458&lt;=Dashboard!$C$5,OR(Dashboard!$E$5="All Clinics",H458=Dashboard!$E$5),OR(Dashboard!$G$5="All Providers",F458=Dashboard!$G$5),OR(Dashboard!$I$5="All Visit Modes",I458=Dashboard!$I$5)),1,0))</f>
        <v/>
      </c>
    </row>
    <row r="459">
      <c r="A459" s="20" t="n"/>
      <c r="B459" s="21" t="n"/>
      <c r="C459" s="20" t="n"/>
      <c r="D459" s="21" t="n"/>
      <c r="E459" s="22">
        <f>IF(D459="","",CHOOSE(WEEKDAY(D459,1),"Sunday","Monday","Tuesday","Wednesday","Thursday","Friday","Saturday"))</f>
        <v/>
      </c>
      <c r="F459" s="20" t="n"/>
      <c r="G459" s="22">
        <f>IFERROR(INDEX('Provider Directory'!$A$7:$A$106,MATCH(F459,'Provider Directory'!$C$7:$C$106,0)),"")</f>
        <v/>
      </c>
      <c r="H459" s="20" t="n"/>
      <c r="I459" s="20" t="n"/>
      <c r="J459" s="20" t="n"/>
      <c r="K459" s="20" t="n"/>
      <c r="L459" s="20" t="n"/>
      <c r="M459" s="23" t="n"/>
      <c r="N459" s="23" t="n"/>
      <c r="O459" s="20" t="n"/>
      <c r="P459" s="24">
        <f>IF(OR(C459&lt;&gt;"Active",J459&lt;&gt;"Available",N459&lt;=M459),0,MAX(0,((N459-M459)*1440-IF(O459="",0,O459))/60))</f>
        <v/>
      </c>
      <c r="Q459" s="22">
        <f>IF(OR(K459="",K459&lt;=0,P459&lt;=0),0,INT(P459*60/K459))</f>
        <v/>
      </c>
      <c r="R459" s="22">
        <f>IF(Q459="","",MAX(0,Q459-IF(L459="",0,L459)))</f>
        <v/>
      </c>
      <c r="S459" s="34">
        <f>IF(Q459=0,"",IF(L459="",0,L459/Q459))</f>
        <v/>
      </c>
      <c r="T459" s="22">
        <f>IF(OR(A459="",C459&lt;&gt;"Active"),"",IF(SUMPRODUCT(($C$7:$C$506="Active")*($D$7:$D$506=D459)*($F$7:$F$506=F459)*($M$7:$M$506&lt;N459)*($N$7:$N$506&gt;M459)*($A$7:$A$506&lt;&gt;A459))&gt;0,"Overlap",""))</f>
        <v/>
      </c>
      <c r="U459" s="22">
        <f>IF(COUNTA(A459:O459)=0,"",IF(A459="","Missing ID",IF(COUNTIF($A$7:$A$506,A459)&gt;1,"Duplicate ID",IF(G459="","Provider not found",IF(N459&lt;=M459,"End must be after start",IF(AND(J459="Available",L459&gt;Q459),"Booked exceeds capacity","OK"))))))</f>
        <v/>
      </c>
      <c r="V459" s="22">
        <f>IF(U459="","",IF(U459&lt;&gt;"OK",U459,IF(T459="Overlap","Overlap","OK")))</f>
        <v/>
      </c>
      <c r="W459" s="20" t="n"/>
      <c r="X459" s="22">
        <f>IF(OR(D459="",C459&lt;&gt;"Active"),0,IF(AND(D459&gt;=Dashboard!$A$5,D459&lt;=Dashboard!$C$5,OR(Dashboard!$E$5="All Clinics",H459=Dashboard!$E$5),OR(Dashboard!$G$5="All Providers",F459=Dashboard!$G$5),OR(Dashboard!$I$5="All Visit Modes",I459=Dashboard!$I$5)),1,0))</f>
        <v/>
      </c>
    </row>
    <row r="460">
      <c r="A460" s="20" t="n"/>
      <c r="B460" s="21" t="n"/>
      <c r="C460" s="20" t="n"/>
      <c r="D460" s="21" t="n"/>
      <c r="E460" s="22">
        <f>IF(D460="","",CHOOSE(WEEKDAY(D460,1),"Sunday","Monday","Tuesday","Wednesday","Thursday","Friday","Saturday"))</f>
        <v/>
      </c>
      <c r="F460" s="20" t="n"/>
      <c r="G460" s="22">
        <f>IFERROR(INDEX('Provider Directory'!$A$7:$A$106,MATCH(F460,'Provider Directory'!$C$7:$C$106,0)),"")</f>
        <v/>
      </c>
      <c r="H460" s="20" t="n"/>
      <c r="I460" s="20" t="n"/>
      <c r="J460" s="20" t="n"/>
      <c r="K460" s="20" t="n"/>
      <c r="L460" s="20" t="n"/>
      <c r="M460" s="23" t="n"/>
      <c r="N460" s="23" t="n"/>
      <c r="O460" s="20" t="n"/>
      <c r="P460" s="24">
        <f>IF(OR(C460&lt;&gt;"Active",J460&lt;&gt;"Available",N460&lt;=M460),0,MAX(0,((N460-M460)*1440-IF(O460="",0,O460))/60))</f>
        <v/>
      </c>
      <c r="Q460" s="22">
        <f>IF(OR(K460="",K460&lt;=0,P460&lt;=0),0,INT(P460*60/K460))</f>
        <v/>
      </c>
      <c r="R460" s="22">
        <f>IF(Q460="","",MAX(0,Q460-IF(L460="",0,L460)))</f>
        <v/>
      </c>
      <c r="S460" s="34">
        <f>IF(Q460=0,"",IF(L460="",0,L460/Q460))</f>
        <v/>
      </c>
      <c r="T460" s="22">
        <f>IF(OR(A460="",C460&lt;&gt;"Active"),"",IF(SUMPRODUCT(($C$7:$C$506="Active")*($D$7:$D$506=D460)*($F$7:$F$506=F460)*($M$7:$M$506&lt;N460)*($N$7:$N$506&gt;M460)*($A$7:$A$506&lt;&gt;A460))&gt;0,"Overlap",""))</f>
        <v/>
      </c>
      <c r="U460" s="22">
        <f>IF(COUNTA(A460:O460)=0,"",IF(A460="","Missing ID",IF(COUNTIF($A$7:$A$506,A460)&gt;1,"Duplicate ID",IF(G460="","Provider not found",IF(N460&lt;=M460,"End must be after start",IF(AND(J460="Available",L460&gt;Q460),"Booked exceeds capacity","OK"))))))</f>
        <v/>
      </c>
      <c r="V460" s="22">
        <f>IF(U460="","",IF(U460&lt;&gt;"OK",U460,IF(T460="Overlap","Overlap","OK")))</f>
        <v/>
      </c>
      <c r="W460" s="20" t="n"/>
      <c r="X460" s="22">
        <f>IF(OR(D460="",C460&lt;&gt;"Active"),0,IF(AND(D460&gt;=Dashboard!$A$5,D460&lt;=Dashboard!$C$5,OR(Dashboard!$E$5="All Clinics",H460=Dashboard!$E$5),OR(Dashboard!$G$5="All Providers",F460=Dashboard!$G$5),OR(Dashboard!$I$5="All Visit Modes",I460=Dashboard!$I$5)),1,0))</f>
        <v/>
      </c>
    </row>
    <row r="461">
      <c r="A461" s="20" t="n"/>
      <c r="B461" s="21" t="n"/>
      <c r="C461" s="20" t="n"/>
      <c r="D461" s="21" t="n"/>
      <c r="E461" s="22">
        <f>IF(D461="","",CHOOSE(WEEKDAY(D461,1),"Sunday","Monday","Tuesday","Wednesday","Thursday","Friday","Saturday"))</f>
        <v/>
      </c>
      <c r="F461" s="20" t="n"/>
      <c r="G461" s="22">
        <f>IFERROR(INDEX('Provider Directory'!$A$7:$A$106,MATCH(F461,'Provider Directory'!$C$7:$C$106,0)),"")</f>
        <v/>
      </c>
      <c r="H461" s="20" t="n"/>
      <c r="I461" s="20" t="n"/>
      <c r="J461" s="20" t="n"/>
      <c r="K461" s="20" t="n"/>
      <c r="L461" s="20" t="n"/>
      <c r="M461" s="23" t="n"/>
      <c r="N461" s="23" t="n"/>
      <c r="O461" s="20" t="n"/>
      <c r="P461" s="24">
        <f>IF(OR(C461&lt;&gt;"Active",J461&lt;&gt;"Available",N461&lt;=M461),0,MAX(0,((N461-M461)*1440-IF(O461="",0,O461))/60))</f>
        <v/>
      </c>
      <c r="Q461" s="22">
        <f>IF(OR(K461="",K461&lt;=0,P461&lt;=0),0,INT(P461*60/K461))</f>
        <v/>
      </c>
      <c r="R461" s="22">
        <f>IF(Q461="","",MAX(0,Q461-IF(L461="",0,L461)))</f>
        <v/>
      </c>
      <c r="S461" s="34">
        <f>IF(Q461=0,"",IF(L461="",0,L461/Q461))</f>
        <v/>
      </c>
      <c r="T461" s="22">
        <f>IF(OR(A461="",C461&lt;&gt;"Active"),"",IF(SUMPRODUCT(($C$7:$C$506="Active")*($D$7:$D$506=D461)*($F$7:$F$506=F461)*($M$7:$M$506&lt;N461)*($N$7:$N$506&gt;M461)*($A$7:$A$506&lt;&gt;A461))&gt;0,"Overlap",""))</f>
        <v/>
      </c>
      <c r="U461" s="22">
        <f>IF(COUNTA(A461:O461)=0,"",IF(A461="","Missing ID",IF(COUNTIF($A$7:$A$506,A461)&gt;1,"Duplicate ID",IF(G461="","Provider not found",IF(N461&lt;=M461,"End must be after start",IF(AND(J461="Available",L461&gt;Q461),"Booked exceeds capacity","OK"))))))</f>
        <v/>
      </c>
      <c r="V461" s="22">
        <f>IF(U461="","",IF(U461&lt;&gt;"OK",U461,IF(T461="Overlap","Overlap","OK")))</f>
        <v/>
      </c>
      <c r="W461" s="20" t="n"/>
      <c r="X461" s="22">
        <f>IF(OR(D461="",C461&lt;&gt;"Active"),0,IF(AND(D461&gt;=Dashboard!$A$5,D461&lt;=Dashboard!$C$5,OR(Dashboard!$E$5="All Clinics",H461=Dashboard!$E$5),OR(Dashboard!$G$5="All Providers",F461=Dashboard!$G$5),OR(Dashboard!$I$5="All Visit Modes",I461=Dashboard!$I$5)),1,0))</f>
        <v/>
      </c>
    </row>
    <row r="462">
      <c r="A462" s="20" t="n"/>
      <c r="B462" s="21" t="n"/>
      <c r="C462" s="20" t="n"/>
      <c r="D462" s="21" t="n"/>
      <c r="E462" s="22">
        <f>IF(D462="","",CHOOSE(WEEKDAY(D462,1),"Sunday","Monday","Tuesday","Wednesday","Thursday","Friday","Saturday"))</f>
        <v/>
      </c>
      <c r="F462" s="20" t="n"/>
      <c r="G462" s="22">
        <f>IFERROR(INDEX('Provider Directory'!$A$7:$A$106,MATCH(F462,'Provider Directory'!$C$7:$C$106,0)),"")</f>
        <v/>
      </c>
      <c r="H462" s="20" t="n"/>
      <c r="I462" s="20" t="n"/>
      <c r="J462" s="20" t="n"/>
      <c r="K462" s="20" t="n"/>
      <c r="L462" s="20" t="n"/>
      <c r="M462" s="23" t="n"/>
      <c r="N462" s="23" t="n"/>
      <c r="O462" s="20" t="n"/>
      <c r="P462" s="24">
        <f>IF(OR(C462&lt;&gt;"Active",J462&lt;&gt;"Available",N462&lt;=M462),0,MAX(0,((N462-M462)*1440-IF(O462="",0,O462))/60))</f>
        <v/>
      </c>
      <c r="Q462" s="22">
        <f>IF(OR(K462="",K462&lt;=0,P462&lt;=0),0,INT(P462*60/K462))</f>
        <v/>
      </c>
      <c r="R462" s="22">
        <f>IF(Q462="","",MAX(0,Q462-IF(L462="",0,L462)))</f>
        <v/>
      </c>
      <c r="S462" s="34">
        <f>IF(Q462=0,"",IF(L462="",0,L462/Q462))</f>
        <v/>
      </c>
      <c r="T462" s="22">
        <f>IF(OR(A462="",C462&lt;&gt;"Active"),"",IF(SUMPRODUCT(($C$7:$C$506="Active")*($D$7:$D$506=D462)*($F$7:$F$506=F462)*($M$7:$M$506&lt;N462)*($N$7:$N$506&gt;M462)*($A$7:$A$506&lt;&gt;A462))&gt;0,"Overlap",""))</f>
        <v/>
      </c>
      <c r="U462" s="22">
        <f>IF(COUNTA(A462:O462)=0,"",IF(A462="","Missing ID",IF(COUNTIF($A$7:$A$506,A462)&gt;1,"Duplicate ID",IF(G462="","Provider not found",IF(N462&lt;=M462,"End must be after start",IF(AND(J462="Available",L462&gt;Q462),"Booked exceeds capacity","OK"))))))</f>
        <v/>
      </c>
      <c r="V462" s="22">
        <f>IF(U462="","",IF(U462&lt;&gt;"OK",U462,IF(T462="Overlap","Overlap","OK")))</f>
        <v/>
      </c>
      <c r="W462" s="20" t="n"/>
      <c r="X462" s="22">
        <f>IF(OR(D462="",C462&lt;&gt;"Active"),0,IF(AND(D462&gt;=Dashboard!$A$5,D462&lt;=Dashboard!$C$5,OR(Dashboard!$E$5="All Clinics",H462=Dashboard!$E$5),OR(Dashboard!$G$5="All Providers",F462=Dashboard!$G$5),OR(Dashboard!$I$5="All Visit Modes",I462=Dashboard!$I$5)),1,0))</f>
        <v/>
      </c>
    </row>
    <row r="463">
      <c r="A463" s="20" t="n"/>
      <c r="B463" s="21" t="n"/>
      <c r="C463" s="20" t="n"/>
      <c r="D463" s="21" t="n"/>
      <c r="E463" s="22">
        <f>IF(D463="","",CHOOSE(WEEKDAY(D463,1),"Sunday","Monday","Tuesday","Wednesday","Thursday","Friday","Saturday"))</f>
        <v/>
      </c>
      <c r="F463" s="20" t="n"/>
      <c r="G463" s="22">
        <f>IFERROR(INDEX('Provider Directory'!$A$7:$A$106,MATCH(F463,'Provider Directory'!$C$7:$C$106,0)),"")</f>
        <v/>
      </c>
      <c r="H463" s="20" t="n"/>
      <c r="I463" s="20" t="n"/>
      <c r="J463" s="20" t="n"/>
      <c r="K463" s="20" t="n"/>
      <c r="L463" s="20" t="n"/>
      <c r="M463" s="23" t="n"/>
      <c r="N463" s="23" t="n"/>
      <c r="O463" s="20" t="n"/>
      <c r="P463" s="24">
        <f>IF(OR(C463&lt;&gt;"Active",J463&lt;&gt;"Available",N463&lt;=M463),0,MAX(0,((N463-M463)*1440-IF(O463="",0,O463))/60))</f>
        <v/>
      </c>
      <c r="Q463" s="22">
        <f>IF(OR(K463="",K463&lt;=0,P463&lt;=0),0,INT(P463*60/K463))</f>
        <v/>
      </c>
      <c r="R463" s="22">
        <f>IF(Q463="","",MAX(0,Q463-IF(L463="",0,L463)))</f>
        <v/>
      </c>
      <c r="S463" s="34">
        <f>IF(Q463=0,"",IF(L463="",0,L463/Q463))</f>
        <v/>
      </c>
      <c r="T463" s="22">
        <f>IF(OR(A463="",C463&lt;&gt;"Active"),"",IF(SUMPRODUCT(($C$7:$C$506="Active")*($D$7:$D$506=D463)*($F$7:$F$506=F463)*($M$7:$M$506&lt;N463)*($N$7:$N$506&gt;M463)*($A$7:$A$506&lt;&gt;A463))&gt;0,"Overlap",""))</f>
        <v/>
      </c>
      <c r="U463" s="22">
        <f>IF(COUNTA(A463:O463)=0,"",IF(A463="","Missing ID",IF(COUNTIF($A$7:$A$506,A463)&gt;1,"Duplicate ID",IF(G463="","Provider not found",IF(N463&lt;=M463,"End must be after start",IF(AND(J463="Available",L463&gt;Q463),"Booked exceeds capacity","OK"))))))</f>
        <v/>
      </c>
      <c r="V463" s="22">
        <f>IF(U463="","",IF(U463&lt;&gt;"OK",U463,IF(T463="Overlap","Overlap","OK")))</f>
        <v/>
      </c>
      <c r="W463" s="20" t="n"/>
      <c r="X463" s="22">
        <f>IF(OR(D463="",C463&lt;&gt;"Active"),0,IF(AND(D463&gt;=Dashboard!$A$5,D463&lt;=Dashboard!$C$5,OR(Dashboard!$E$5="All Clinics",H463=Dashboard!$E$5),OR(Dashboard!$G$5="All Providers",F463=Dashboard!$G$5),OR(Dashboard!$I$5="All Visit Modes",I463=Dashboard!$I$5)),1,0))</f>
        <v/>
      </c>
    </row>
    <row r="464">
      <c r="A464" s="20" t="n"/>
      <c r="B464" s="21" t="n"/>
      <c r="C464" s="20" t="n"/>
      <c r="D464" s="21" t="n"/>
      <c r="E464" s="22">
        <f>IF(D464="","",CHOOSE(WEEKDAY(D464,1),"Sunday","Monday","Tuesday","Wednesday","Thursday","Friday","Saturday"))</f>
        <v/>
      </c>
      <c r="F464" s="20" t="n"/>
      <c r="G464" s="22">
        <f>IFERROR(INDEX('Provider Directory'!$A$7:$A$106,MATCH(F464,'Provider Directory'!$C$7:$C$106,0)),"")</f>
        <v/>
      </c>
      <c r="H464" s="20" t="n"/>
      <c r="I464" s="20" t="n"/>
      <c r="J464" s="20" t="n"/>
      <c r="K464" s="20" t="n"/>
      <c r="L464" s="20" t="n"/>
      <c r="M464" s="23" t="n"/>
      <c r="N464" s="23" t="n"/>
      <c r="O464" s="20" t="n"/>
      <c r="P464" s="24">
        <f>IF(OR(C464&lt;&gt;"Active",J464&lt;&gt;"Available",N464&lt;=M464),0,MAX(0,((N464-M464)*1440-IF(O464="",0,O464))/60))</f>
        <v/>
      </c>
      <c r="Q464" s="22">
        <f>IF(OR(K464="",K464&lt;=0,P464&lt;=0),0,INT(P464*60/K464))</f>
        <v/>
      </c>
      <c r="R464" s="22">
        <f>IF(Q464="","",MAX(0,Q464-IF(L464="",0,L464)))</f>
        <v/>
      </c>
      <c r="S464" s="34">
        <f>IF(Q464=0,"",IF(L464="",0,L464/Q464))</f>
        <v/>
      </c>
      <c r="T464" s="22">
        <f>IF(OR(A464="",C464&lt;&gt;"Active"),"",IF(SUMPRODUCT(($C$7:$C$506="Active")*($D$7:$D$506=D464)*($F$7:$F$506=F464)*($M$7:$M$506&lt;N464)*($N$7:$N$506&gt;M464)*($A$7:$A$506&lt;&gt;A464))&gt;0,"Overlap",""))</f>
        <v/>
      </c>
      <c r="U464" s="22">
        <f>IF(COUNTA(A464:O464)=0,"",IF(A464="","Missing ID",IF(COUNTIF($A$7:$A$506,A464)&gt;1,"Duplicate ID",IF(G464="","Provider not found",IF(N464&lt;=M464,"End must be after start",IF(AND(J464="Available",L464&gt;Q464),"Booked exceeds capacity","OK"))))))</f>
        <v/>
      </c>
      <c r="V464" s="22">
        <f>IF(U464="","",IF(U464&lt;&gt;"OK",U464,IF(T464="Overlap","Overlap","OK")))</f>
        <v/>
      </c>
      <c r="W464" s="20" t="n"/>
      <c r="X464" s="22">
        <f>IF(OR(D464="",C464&lt;&gt;"Active"),0,IF(AND(D464&gt;=Dashboard!$A$5,D464&lt;=Dashboard!$C$5,OR(Dashboard!$E$5="All Clinics",H464=Dashboard!$E$5),OR(Dashboard!$G$5="All Providers",F464=Dashboard!$G$5),OR(Dashboard!$I$5="All Visit Modes",I464=Dashboard!$I$5)),1,0))</f>
        <v/>
      </c>
    </row>
    <row r="465">
      <c r="A465" s="20" t="n"/>
      <c r="B465" s="21" t="n"/>
      <c r="C465" s="20" t="n"/>
      <c r="D465" s="21" t="n"/>
      <c r="E465" s="22">
        <f>IF(D465="","",CHOOSE(WEEKDAY(D465,1),"Sunday","Monday","Tuesday","Wednesday","Thursday","Friday","Saturday"))</f>
        <v/>
      </c>
      <c r="F465" s="20" t="n"/>
      <c r="G465" s="22">
        <f>IFERROR(INDEX('Provider Directory'!$A$7:$A$106,MATCH(F465,'Provider Directory'!$C$7:$C$106,0)),"")</f>
        <v/>
      </c>
      <c r="H465" s="20" t="n"/>
      <c r="I465" s="20" t="n"/>
      <c r="J465" s="20" t="n"/>
      <c r="K465" s="20" t="n"/>
      <c r="L465" s="20" t="n"/>
      <c r="M465" s="23" t="n"/>
      <c r="N465" s="23" t="n"/>
      <c r="O465" s="20" t="n"/>
      <c r="P465" s="24">
        <f>IF(OR(C465&lt;&gt;"Active",J465&lt;&gt;"Available",N465&lt;=M465),0,MAX(0,((N465-M465)*1440-IF(O465="",0,O465))/60))</f>
        <v/>
      </c>
      <c r="Q465" s="22">
        <f>IF(OR(K465="",K465&lt;=0,P465&lt;=0),0,INT(P465*60/K465))</f>
        <v/>
      </c>
      <c r="R465" s="22">
        <f>IF(Q465="","",MAX(0,Q465-IF(L465="",0,L465)))</f>
        <v/>
      </c>
      <c r="S465" s="34">
        <f>IF(Q465=0,"",IF(L465="",0,L465/Q465))</f>
        <v/>
      </c>
      <c r="T465" s="22">
        <f>IF(OR(A465="",C465&lt;&gt;"Active"),"",IF(SUMPRODUCT(($C$7:$C$506="Active")*($D$7:$D$506=D465)*($F$7:$F$506=F465)*($M$7:$M$506&lt;N465)*($N$7:$N$506&gt;M465)*($A$7:$A$506&lt;&gt;A465))&gt;0,"Overlap",""))</f>
        <v/>
      </c>
      <c r="U465" s="22">
        <f>IF(COUNTA(A465:O465)=0,"",IF(A465="","Missing ID",IF(COUNTIF($A$7:$A$506,A465)&gt;1,"Duplicate ID",IF(G465="","Provider not found",IF(N465&lt;=M465,"End must be after start",IF(AND(J465="Available",L465&gt;Q465),"Booked exceeds capacity","OK"))))))</f>
        <v/>
      </c>
      <c r="V465" s="22">
        <f>IF(U465="","",IF(U465&lt;&gt;"OK",U465,IF(T465="Overlap","Overlap","OK")))</f>
        <v/>
      </c>
      <c r="W465" s="20" t="n"/>
      <c r="X465" s="22">
        <f>IF(OR(D465="",C465&lt;&gt;"Active"),0,IF(AND(D465&gt;=Dashboard!$A$5,D465&lt;=Dashboard!$C$5,OR(Dashboard!$E$5="All Clinics",H465=Dashboard!$E$5),OR(Dashboard!$G$5="All Providers",F465=Dashboard!$G$5),OR(Dashboard!$I$5="All Visit Modes",I465=Dashboard!$I$5)),1,0))</f>
        <v/>
      </c>
    </row>
    <row r="466">
      <c r="A466" s="20" t="n"/>
      <c r="B466" s="21" t="n"/>
      <c r="C466" s="20" t="n"/>
      <c r="D466" s="21" t="n"/>
      <c r="E466" s="22">
        <f>IF(D466="","",CHOOSE(WEEKDAY(D466,1),"Sunday","Monday","Tuesday","Wednesday","Thursday","Friday","Saturday"))</f>
        <v/>
      </c>
      <c r="F466" s="20" t="n"/>
      <c r="G466" s="22">
        <f>IFERROR(INDEX('Provider Directory'!$A$7:$A$106,MATCH(F466,'Provider Directory'!$C$7:$C$106,0)),"")</f>
        <v/>
      </c>
      <c r="H466" s="20" t="n"/>
      <c r="I466" s="20" t="n"/>
      <c r="J466" s="20" t="n"/>
      <c r="K466" s="20" t="n"/>
      <c r="L466" s="20" t="n"/>
      <c r="M466" s="23" t="n"/>
      <c r="N466" s="23" t="n"/>
      <c r="O466" s="20" t="n"/>
      <c r="P466" s="24">
        <f>IF(OR(C466&lt;&gt;"Active",J466&lt;&gt;"Available",N466&lt;=M466),0,MAX(0,((N466-M466)*1440-IF(O466="",0,O466))/60))</f>
        <v/>
      </c>
      <c r="Q466" s="22">
        <f>IF(OR(K466="",K466&lt;=0,P466&lt;=0),0,INT(P466*60/K466))</f>
        <v/>
      </c>
      <c r="R466" s="22">
        <f>IF(Q466="","",MAX(0,Q466-IF(L466="",0,L466)))</f>
        <v/>
      </c>
      <c r="S466" s="34">
        <f>IF(Q466=0,"",IF(L466="",0,L466/Q466))</f>
        <v/>
      </c>
      <c r="T466" s="22">
        <f>IF(OR(A466="",C466&lt;&gt;"Active"),"",IF(SUMPRODUCT(($C$7:$C$506="Active")*($D$7:$D$506=D466)*($F$7:$F$506=F466)*($M$7:$M$506&lt;N466)*($N$7:$N$506&gt;M466)*($A$7:$A$506&lt;&gt;A466))&gt;0,"Overlap",""))</f>
        <v/>
      </c>
      <c r="U466" s="22">
        <f>IF(COUNTA(A466:O466)=0,"",IF(A466="","Missing ID",IF(COUNTIF($A$7:$A$506,A466)&gt;1,"Duplicate ID",IF(G466="","Provider not found",IF(N466&lt;=M466,"End must be after start",IF(AND(J466="Available",L466&gt;Q466),"Booked exceeds capacity","OK"))))))</f>
        <v/>
      </c>
      <c r="V466" s="22">
        <f>IF(U466="","",IF(U466&lt;&gt;"OK",U466,IF(T466="Overlap","Overlap","OK")))</f>
        <v/>
      </c>
      <c r="W466" s="20" t="n"/>
      <c r="X466" s="22">
        <f>IF(OR(D466="",C466&lt;&gt;"Active"),0,IF(AND(D466&gt;=Dashboard!$A$5,D466&lt;=Dashboard!$C$5,OR(Dashboard!$E$5="All Clinics",H466=Dashboard!$E$5),OR(Dashboard!$G$5="All Providers",F466=Dashboard!$G$5),OR(Dashboard!$I$5="All Visit Modes",I466=Dashboard!$I$5)),1,0))</f>
        <v/>
      </c>
    </row>
    <row r="467">
      <c r="A467" s="20" t="n"/>
      <c r="B467" s="21" t="n"/>
      <c r="C467" s="20" t="n"/>
      <c r="D467" s="21" t="n"/>
      <c r="E467" s="22">
        <f>IF(D467="","",CHOOSE(WEEKDAY(D467,1),"Sunday","Monday","Tuesday","Wednesday","Thursday","Friday","Saturday"))</f>
        <v/>
      </c>
      <c r="F467" s="20" t="n"/>
      <c r="G467" s="22">
        <f>IFERROR(INDEX('Provider Directory'!$A$7:$A$106,MATCH(F467,'Provider Directory'!$C$7:$C$106,0)),"")</f>
        <v/>
      </c>
      <c r="H467" s="20" t="n"/>
      <c r="I467" s="20" t="n"/>
      <c r="J467" s="20" t="n"/>
      <c r="K467" s="20" t="n"/>
      <c r="L467" s="20" t="n"/>
      <c r="M467" s="23" t="n"/>
      <c r="N467" s="23" t="n"/>
      <c r="O467" s="20" t="n"/>
      <c r="P467" s="24">
        <f>IF(OR(C467&lt;&gt;"Active",J467&lt;&gt;"Available",N467&lt;=M467),0,MAX(0,((N467-M467)*1440-IF(O467="",0,O467))/60))</f>
        <v/>
      </c>
      <c r="Q467" s="22">
        <f>IF(OR(K467="",K467&lt;=0,P467&lt;=0),0,INT(P467*60/K467))</f>
        <v/>
      </c>
      <c r="R467" s="22">
        <f>IF(Q467="","",MAX(0,Q467-IF(L467="",0,L467)))</f>
        <v/>
      </c>
      <c r="S467" s="34">
        <f>IF(Q467=0,"",IF(L467="",0,L467/Q467))</f>
        <v/>
      </c>
      <c r="T467" s="22">
        <f>IF(OR(A467="",C467&lt;&gt;"Active"),"",IF(SUMPRODUCT(($C$7:$C$506="Active")*($D$7:$D$506=D467)*($F$7:$F$506=F467)*($M$7:$M$506&lt;N467)*($N$7:$N$506&gt;M467)*($A$7:$A$506&lt;&gt;A467))&gt;0,"Overlap",""))</f>
        <v/>
      </c>
      <c r="U467" s="22">
        <f>IF(COUNTA(A467:O467)=0,"",IF(A467="","Missing ID",IF(COUNTIF($A$7:$A$506,A467)&gt;1,"Duplicate ID",IF(G467="","Provider not found",IF(N467&lt;=M467,"End must be after start",IF(AND(J467="Available",L467&gt;Q467),"Booked exceeds capacity","OK"))))))</f>
        <v/>
      </c>
      <c r="V467" s="22">
        <f>IF(U467="","",IF(U467&lt;&gt;"OK",U467,IF(T467="Overlap","Overlap","OK")))</f>
        <v/>
      </c>
      <c r="W467" s="20" t="n"/>
      <c r="X467" s="22">
        <f>IF(OR(D467="",C467&lt;&gt;"Active"),0,IF(AND(D467&gt;=Dashboard!$A$5,D467&lt;=Dashboard!$C$5,OR(Dashboard!$E$5="All Clinics",H467=Dashboard!$E$5),OR(Dashboard!$G$5="All Providers",F467=Dashboard!$G$5),OR(Dashboard!$I$5="All Visit Modes",I467=Dashboard!$I$5)),1,0))</f>
        <v/>
      </c>
    </row>
    <row r="468">
      <c r="A468" s="20" t="n"/>
      <c r="B468" s="21" t="n"/>
      <c r="C468" s="20" t="n"/>
      <c r="D468" s="21" t="n"/>
      <c r="E468" s="22">
        <f>IF(D468="","",CHOOSE(WEEKDAY(D468,1),"Sunday","Monday","Tuesday","Wednesday","Thursday","Friday","Saturday"))</f>
        <v/>
      </c>
      <c r="F468" s="20" t="n"/>
      <c r="G468" s="22">
        <f>IFERROR(INDEX('Provider Directory'!$A$7:$A$106,MATCH(F468,'Provider Directory'!$C$7:$C$106,0)),"")</f>
        <v/>
      </c>
      <c r="H468" s="20" t="n"/>
      <c r="I468" s="20" t="n"/>
      <c r="J468" s="20" t="n"/>
      <c r="K468" s="20" t="n"/>
      <c r="L468" s="20" t="n"/>
      <c r="M468" s="23" t="n"/>
      <c r="N468" s="23" t="n"/>
      <c r="O468" s="20" t="n"/>
      <c r="P468" s="24">
        <f>IF(OR(C468&lt;&gt;"Active",J468&lt;&gt;"Available",N468&lt;=M468),0,MAX(0,((N468-M468)*1440-IF(O468="",0,O468))/60))</f>
        <v/>
      </c>
      <c r="Q468" s="22">
        <f>IF(OR(K468="",K468&lt;=0,P468&lt;=0),0,INT(P468*60/K468))</f>
        <v/>
      </c>
      <c r="R468" s="22">
        <f>IF(Q468="","",MAX(0,Q468-IF(L468="",0,L468)))</f>
        <v/>
      </c>
      <c r="S468" s="34">
        <f>IF(Q468=0,"",IF(L468="",0,L468/Q468))</f>
        <v/>
      </c>
      <c r="T468" s="22">
        <f>IF(OR(A468="",C468&lt;&gt;"Active"),"",IF(SUMPRODUCT(($C$7:$C$506="Active")*($D$7:$D$506=D468)*($F$7:$F$506=F468)*($M$7:$M$506&lt;N468)*($N$7:$N$506&gt;M468)*($A$7:$A$506&lt;&gt;A468))&gt;0,"Overlap",""))</f>
        <v/>
      </c>
      <c r="U468" s="22">
        <f>IF(COUNTA(A468:O468)=0,"",IF(A468="","Missing ID",IF(COUNTIF($A$7:$A$506,A468)&gt;1,"Duplicate ID",IF(G468="","Provider not found",IF(N468&lt;=M468,"End must be after start",IF(AND(J468="Available",L468&gt;Q468),"Booked exceeds capacity","OK"))))))</f>
        <v/>
      </c>
      <c r="V468" s="22">
        <f>IF(U468="","",IF(U468&lt;&gt;"OK",U468,IF(T468="Overlap","Overlap","OK")))</f>
        <v/>
      </c>
      <c r="W468" s="20" t="n"/>
      <c r="X468" s="22">
        <f>IF(OR(D468="",C468&lt;&gt;"Active"),0,IF(AND(D468&gt;=Dashboard!$A$5,D468&lt;=Dashboard!$C$5,OR(Dashboard!$E$5="All Clinics",H468=Dashboard!$E$5),OR(Dashboard!$G$5="All Providers",F468=Dashboard!$G$5),OR(Dashboard!$I$5="All Visit Modes",I468=Dashboard!$I$5)),1,0))</f>
        <v/>
      </c>
    </row>
    <row r="469">
      <c r="A469" s="20" t="n"/>
      <c r="B469" s="21" t="n"/>
      <c r="C469" s="20" t="n"/>
      <c r="D469" s="21" t="n"/>
      <c r="E469" s="22">
        <f>IF(D469="","",CHOOSE(WEEKDAY(D469,1),"Sunday","Monday","Tuesday","Wednesday","Thursday","Friday","Saturday"))</f>
        <v/>
      </c>
      <c r="F469" s="20" t="n"/>
      <c r="G469" s="22">
        <f>IFERROR(INDEX('Provider Directory'!$A$7:$A$106,MATCH(F469,'Provider Directory'!$C$7:$C$106,0)),"")</f>
        <v/>
      </c>
      <c r="H469" s="20" t="n"/>
      <c r="I469" s="20" t="n"/>
      <c r="J469" s="20" t="n"/>
      <c r="K469" s="20" t="n"/>
      <c r="L469" s="20" t="n"/>
      <c r="M469" s="23" t="n"/>
      <c r="N469" s="23" t="n"/>
      <c r="O469" s="20" t="n"/>
      <c r="P469" s="24">
        <f>IF(OR(C469&lt;&gt;"Active",J469&lt;&gt;"Available",N469&lt;=M469),0,MAX(0,((N469-M469)*1440-IF(O469="",0,O469))/60))</f>
        <v/>
      </c>
      <c r="Q469" s="22">
        <f>IF(OR(K469="",K469&lt;=0,P469&lt;=0),0,INT(P469*60/K469))</f>
        <v/>
      </c>
      <c r="R469" s="22">
        <f>IF(Q469="","",MAX(0,Q469-IF(L469="",0,L469)))</f>
        <v/>
      </c>
      <c r="S469" s="34">
        <f>IF(Q469=0,"",IF(L469="",0,L469/Q469))</f>
        <v/>
      </c>
      <c r="T469" s="22">
        <f>IF(OR(A469="",C469&lt;&gt;"Active"),"",IF(SUMPRODUCT(($C$7:$C$506="Active")*($D$7:$D$506=D469)*($F$7:$F$506=F469)*($M$7:$M$506&lt;N469)*($N$7:$N$506&gt;M469)*($A$7:$A$506&lt;&gt;A469))&gt;0,"Overlap",""))</f>
        <v/>
      </c>
      <c r="U469" s="22">
        <f>IF(COUNTA(A469:O469)=0,"",IF(A469="","Missing ID",IF(COUNTIF($A$7:$A$506,A469)&gt;1,"Duplicate ID",IF(G469="","Provider not found",IF(N469&lt;=M469,"End must be after start",IF(AND(J469="Available",L469&gt;Q469),"Booked exceeds capacity","OK"))))))</f>
        <v/>
      </c>
      <c r="V469" s="22">
        <f>IF(U469="","",IF(U469&lt;&gt;"OK",U469,IF(T469="Overlap","Overlap","OK")))</f>
        <v/>
      </c>
      <c r="W469" s="20" t="n"/>
      <c r="X469" s="22">
        <f>IF(OR(D469="",C469&lt;&gt;"Active"),0,IF(AND(D469&gt;=Dashboard!$A$5,D469&lt;=Dashboard!$C$5,OR(Dashboard!$E$5="All Clinics",H469=Dashboard!$E$5),OR(Dashboard!$G$5="All Providers",F469=Dashboard!$G$5),OR(Dashboard!$I$5="All Visit Modes",I469=Dashboard!$I$5)),1,0))</f>
        <v/>
      </c>
    </row>
    <row r="470">
      <c r="A470" s="20" t="n"/>
      <c r="B470" s="21" t="n"/>
      <c r="C470" s="20" t="n"/>
      <c r="D470" s="21" t="n"/>
      <c r="E470" s="22">
        <f>IF(D470="","",CHOOSE(WEEKDAY(D470,1),"Sunday","Monday","Tuesday","Wednesday","Thursday","Friday","Saturday"))</f>
        <v/>
      </c>
      <c r="F470" s="20" t="n"/>
      <c r="G470" s="22">
        <f>IFERROR(INDEX('Provider Directory'!$A$7:$A$106,MATCH(F470,'Provider Directory'!$C$7:$C$106,0)),"")</f>
        <v/>
      </c>
      <c r="H470" s="20" t="n"/>
      <c r="I470" s="20" t="n"/>
      <c r="J470" s="20" t="n"/>
      <c r="K470" s="20" t="n"/>
      <c r="L470" s="20" t="n"/>
      <c r="M470" s="23" t="n"/>
      <c r="N470" s="23" t="n"/>
      <c r="O470" s="20" t="n"/>
      <c r="P470" s="24">
        <f>IF(OR(C470&lt;&gt;"Active",J470&lt;&gt;"Available",N470&lt;=M470),0,MAX(0,((N470-M470)*1440-IF(O470="",0,O470))/60))</f>
        <v/>
      </c>
      <c r="Q470" s="22">
        <f>IF(OR(K470="",K470&lt;=0,P470&lt;=0),0,INT(P470*60/K470))</f>
        <v/>
      </c>
      <c r="R470" s="22">
        <f>IF(Q470="","",MAX(0,Q470-IF(L470="",0,L470)))</f>
        <v/>
      </c>
      <c r="S470" s="34">
        <f>IF(Q470=0,"",IF(L470="",0,L470/Q470))</f>
        <v/>
      </c>
      <c r="T470" s="22">
        <f>IF(OR(A470="",C470&lt;&gt;"Active"),"",IF(SUMPRODUCT(($C$7:$C$506="Active")*($D$7:$D$506=D470)*($F$7:$F$506=F470)*($M$7:$M$506&lt;N470)*($N$7:$N$506&gt;M470)*($A$7:$A$506&lt;&gt;A470))&gt;0,"Overlap",""))</f>
        <v/>
      </c>
      <c r="U470" s="22">
        <f>IF(COUNTA(A470:O470)=0,"",IF(A470="","Missing ID",IF(COUNTIF($A$7:$A$506,A470)&gt;1,"Duplicate ID",IF(G470="","Provider not found",IF(N470&lt;=M470,"End must be after start",IF(AND(J470="Available",L470&gt;Q470),"Booked exceeds capacity","OK"))))))</f>
        <v/>
      </c>
      <c r="V470" s="22">
        <f>IF(U470="","",IF(U470&lt;&gt;"OK",U470,IF(T470="Overlap","Overlap","OK")))</f>
        <v/>
      </c>
      <c r="W470" s="20" t="n"/>
      <c r="X470" s="22">
        <f>IF(OR(D470="",C470&lt;&gt;"Active"),0,IF(AND(D470&gt;=Dashboard!$A$5,D470&lt;=Dashboard!$C$5,OR(Dashboard!$E$5="All Clinics",H470=Dashboard!$E$5),OR(Dashboard!$G$5="All Providers",F470=Dashboard!$G$5),OR(Dashboard!$I$5="All Visit Modes",I470=Dashboard!$I$5)),1,0))</f>
        <v/>
      </c>
    </row>
    <row r="471">
      <c r="A471" s="20" t="n"/>
      <c r="B471" s="21" t="n"/>
      <c r="C471" s="20" t="n"/>
      <c r="D471" s="21" t="n"/>
      <c r="E471" s="22">
        <f>IF(D471="","",CHOOSE(WEEKDAY(D471,1),"Sunday","Monday","Tuesday","Wednesday","Thursday","Friday","Saturday"))</f>
        <v/>
      </c>
      <c r="F471" s="20" t="n"/>
      <c r="G471" s="22">
        <f>IFERROR(INDEX('Provider Directory'!$A$7:$A$106,MATCH(F471,'Provider Directory'!$C$7:$C$106,0)),"")</f>
        <v/>
      </c>
      <c r="H471" s="20" t="n"/>
      <c r="I471" s="20" t="n"/>
      <c r="J471" s="20" t="n"/>
      <c r="K471" s="20" t="n"/>
      <c r="L471" s="20" t="n"/>
      <c r="M471" s="23" t="n"/>
      <c r="N471" s="23" t="n"/>
      <c r="O471" s="20" t="n"/>
      <c r="P471" s="24">
        <f>IF(OR(C471&lt;&gt;"Active",J471&lt;&gt;"Available",N471&lt;=M471),0,MAX(0,((N471-M471)*1440-IF(O471="",0,O471))/60))</f>
        <v/>
      </c>
      <c r="Q471" s="22">
        <f>IF(OR(K471="",K471&lt;=0,P471&lt;=0),0,INT(P471*60/K471))</f>
        <v/>
      </c>
      <c r="R471" s="22">
        <f>IF(Q471="","",MAX(0,Q471-IF(L471="",0,L471)))</f>
        <v/>
      </c>
      <c r="S471" s="34">
        <f>IF(Q471=0,"",IF(L471="",0,L471/Q471))</f>
        <v/>
      </c>
      <c r="T471" s="22">
        <f>IF(OR(A471="",C471&lt;&gt;"Active"),"",IF(SUMPRODUCT(($C$7:$C$506="Active")*($D$7:$D$506=D471)*($F$7:$F$506=F471)*($M$7:$M$506&lt;N471)*($N$7:$N$506&gt;M471)*($A$7:$A$506&lt;&gt;A471))&gt;0,"Overlap",""))</f>
        <v/>
      </c>
      <c r="U471" s="22">
        <f>IF(COUNTA(A471:O471)=0,"",IF(A471="","Missing ID",IF(COUNTIF($A$7:$A$506,A471)&gt;1,"Duplicate ID",IF(G471="","Provider not found",IF(N471&lt;=M471,"End must be after start",IF(AND(J471="Available",L471&gt;Q471),"Booked exceeds capacity","OK"))))))</f>
        <v/>
      </c>
      <c r="V471" s="22">
        <f>IF(U471="","",IF(U471&lt;&gt;"OK",U471,IF(T471="Overlap","Overlap","OK")))</f>
        <v/>
      </c>
      <c r="W471" s="20" t="n"/>
      <c r="X471" s="22">
        <f>IF(OR(D471="",C471&lt;&gt;"Active"),0,IF(AND(D471&gt;=Dashboard!$A$5,D471&lt;=Dashboard!$C$5,OR(Dashboard!$E$5="All Clinics",H471=Dashboard!$E$5),OR(Dashboard!$G$5="All Providers",F471=Dashboard!$G$5),OR(Dashboard!$I$5="All Visit Modes",I471=Dashboard!$I$5)),1,0))</f>
        <v/>
      </c>
    </row>
    <row r="472">
      <c r="A472" s="20" t="n"/>
      <c r="B472" s="21" t="n"/>
      <c r="C472" s="20" t="n"/>
      <c r="D472" s="21" t="n"/>
      <c r="E472" s="22">
        <f>IF(D472="","",CHOOSE(WEEKDAY(D472,1),"Sunday","Monday","Tuesday","Wednesday","Thursday","Friday","Saturday"))</f>
        <v/>
      </c>
      <c r="F472" s="20" t="n"/>
      <c r="G472" s="22">
        <f>IFERROR(INDEX('Provider Directory'!$A$7:$A$106,MATCH(F472,'Provider Directory'!$C$7:$C$106,0)),"")</f>
        <v/>
      </c>
      <c r="H472" s="20" t="n"/>
      <c r="I472" s="20" t="n"/>
      <c r="J472" s="20" t="n"/>
      <c r="K472" s="20" t="n"/>
      <c r="L472" s="20" t="n"/>
      <c r="M472" s="23" t="n"/>
      <c r="N472" s="23" t="n"/>
      <c r="O472" s="20" t="n"/>
      <c r="P472" s="24">
        <f>IF(OR(C472&lt;&gt;"Active",J472&lt;&gt;"Available",N472&lt;=M472),0,MAX(0,((N472-M472)*1440-IF(O472="",0,O472))/60))</f>
        <v/>
      </c>
      <c r="Q472" s="22">
        <f>IF(OR(K472="",K472&lt;=0,P472&lt;=0),0,INT(P472*60/K472))</f>
        <v/>
      </c>
      <c r="R472" s="22">
        <f>IF(Q472="","",MAX(0,Q472-IF(L472="",0,L472)))</f>
        <v/>
      </c>
      <c r="S472" s="34">
        <f>IF(Q472=0,"",IF(L472="",0,L472/Q472))</f>
        <v/>
      </c>
      <c r="T472" s="22">
        <f>IF(OR(A472="",C472&lt;&gt;"Active"),"",IF(SUMPRODUCT(($C$7:$C$506="Active")*($D$7:$D$506=D472)*($F$7:$F$506=F472)*($M$7:$M$506&lt;N472)*($N$7:$N$506&gt;M472)*($A$7:$A$506&lt;&gt;A472))&gt;0,"Overlap",""))</f>
        <v/>
      </c>
      <c r="U472" s="22">
        <f>IF(COUNTA(A472:O472)=0,"",IF(A472="","Missing ID",IF(COUNTIF($A$7:$A$506,A472)&gt;1,"Duplicate ID",IF(G472="","Provider not found",IF(N472&lt;=M472,"End must be after start",IF(AND(J472="Available",L472&gt;Q472),"Booked exceeds capacity","OK"))))))</f>
        <v/>
      </c>
      <c r="V472" s="22">
        <f>IF(U472="","",IF(U472&lt;&gt;"OK",U472,IF(T472="Overlap","Overlap","OK")))</f>
        <v/>
      </c>
      <c r="W472" s="20" t="n"/>
      <c r="X472" s="22">
        <f>IF(OR(D472="",C472&lt;&gt;"Active"),0,IF(AND(D472&gt;=Dashboard!$A$5,D472&lt;=Dashboard!$C$5,OR(Dashboard!$E$5="All Clinics",H472=Dashboard!$E$5),OR(Dashboard!$G$5="All Providers",F472=Dashboard!$G$5),OR(Dashboard!$I$5="All Visit Modes",I472=Dashboard!$I$5)),1,0))</f>
        <v/>
      </c>
    </row>
    <row r="473">
      <c r="A473" s="20" t="n"/>
      <c r="B473" s="21" t="n"/>
      <c r="C473" s="20" t="n"/>
      <c r="D473" s="21" t="n"/>
      <c r="E473" s="22">
        <f>IF(D473="","",CHOOSE(WEEKDAY(D473,1),"Sunday","Monday","Tuesday","Wednesday","Thursday","Friday","Saturday"))</f>
        <v/>
      </c>
      <c r="F473" s="20" t="n"/>
      <c r="G473" s="22">
        <f>IFERROR(INDEX('Provider Directory'!$A$7:$A$106,MATCH(F473,'Provider Directory'!$C$7:$C$106,0)),"")</f>
        <v/>
      </c>
      <c r="H473" s="20" t="n"/>
      <c r="I473" s="20" t="n"/>
      <c r="J473" s="20" t="n"/>
      <c r="K473" s="20" t="n"/>
      <c r="L473" s="20" t="n"/>
      <c r="M473" s="23" t="n"/>
      <c r="N473" s="23" t="n"/>
      <c r="O473" s="20" t="n"/>
      <c r="P473" s="24">
        <f>IF(OR(C473&lt;&gt;"Active",J473&lt;&gt;"Available",N473&lt;=M473),0,MAX(0,((N473-M473)*1440-IF(O473="",0,O473))/60))</f>
        <v/>
      </c>
      <c r="Q473" s="22">
        <f>IF(OR(K473="",K473&lt;=0,P473&lt;=0),0,INT(P473*60/K473))</f>
        <v/>
      </c>
      <c r="R473" s="22">
        <f>IF(Q473="","",MAX(0,Q473-IF(L473="",0,L473)))</f>
        <v/>
      </c>
      <c r="S473" s="34">
        <f>IF(Q473=0,"",IF(L473="",0,L473/Q473))</f>
        <v/>
      </c>
      <c r="T473" s="22">
        <f>IF(OR(A473="",C473&lt;&gt;"Active"),"",IF(SUMPRODUCT(($C$7:$C$506="Active")*($D$7:$D$506=D473)*($F$7:$F$506=F473)*($M$7:$M$506&lt;N473)*($N$7:$N$506&gt;M473)*($A$7:$A$506&lt;&gt;A473))&gt;0,"Overlap",""))</f>
        <v/>
      </c>
      <c r="U473" s="22">
        <f>IF(COUNTA(A473:O473)=0,"",IF(A473="","Missing ID",IF(COUNTIF($A$7:$A$506,A473)&gt;1,"Duplicate ID",IF(G473="","Provider not found",IF(N473&lt;=M473,"End must be after start",IF(AND(J473="Available",L473&gt;Q473),"Booked exceeds capacity","OK"))))))</f>
        <v/>
      </c>
      <c r="V473" s="22">
        <f>IF(U473="","",IF(U473&lt;&gt;"OK",U473,IF(T473="Overlap","Overlap","OK")))</f>
        <v/>
      </c>
      <c r="W473" s="20" t="n"/>
      <c r="X473" s="22">
        <f>IF(OR(D473="",C473&lt;&gt;"Active"),0,IF(AND(D473&gt;=Dashboard!$A$5,D473&lt;=Dashboard!$C$5,OR(Dashboard!$E$5="All Clinics",H473=Dashboard!$E$5),OR(Dashboard!$G$5="All Providers",F473=Dashboard!$G$5),OR(Dashboard!$I$5="All Visit Modes",I473=Dashboard!$I$5)),1,0))</f>
        <v/>
      </c>
    </row>
    <row r="474">
      <c r="A474" s="20" t="n"/>
      <c r="B474" s="21" t="n"/>
      <c r="C474" s="20" t="n"/>
      <c r="D474" s="21" t="n"/>
      <c r="E474" s="22">
        <f>IF(D474="","",CHOOSE(WEEKDAY(D474,1),"Sunday","Monday","Tuesday","Wednesday","Thursday","Friday","Saturday"))</f>
        <v/>
      </c>
      <c r="F474" s="20" t="n"/>
      <c r="G474" s="22">
        <f>IFERROR(INDEX('Provider Directory'!$A$7:$A$106,MATCH(F474,'Provider Directory'!$C$7:$C$106,0)),"")</f>
        <v/>
      </c>
      <c r="H474" s="20" t="n"/>
      <c r="I474" s="20" t="n"/>
      <c r="J474" s="20" t="n"/>
      <c r="K474" s="20" t="n"/>
      <c r="L474" s="20" t="n"/>
      <c r="M474" s="23" t="n"/>
      <c r="N474" s="23" t="n"/>
      <c r="O474" s="20" t="n"/>
      <c r="P474" s="24">
        <f>IF(OR(C474&lt;&gt;"Active",J474&lt;&gt;"Available",N474&lt;=M474),0,MAX(0,((N474-M474)*1440-IF(O474="",0,O474))/60))</f>
        <v/>
      </c>
      <c r="Q474" s="22">
        <f>IF(OR(K474="",K474&lt;=0,P474&lt;=0),0,INT(P474*60/K474))</f>
        <v/>
      </c>
      <c r="R474" s="22">
        <f>IF(Q474="","",MAX(0,Q474-IF(L474="",0,L474)))</f>
        <v/>
      </c>
      <c r="S474" s="34">
        <f>IF(Q474=0,"",IF(L474="",0,L474/Q474))</f>
        <v/>
      </c>
      <c r="T474" s="22">
        <f>IF(OR(A474="",C474&lt;&gt;"Active"),"",IF(SUMPRODUCT(($C$7:$C$506="Active")*($D$7:$D$506=D474)*($F$7:$F$506=F474)*($M$7:$M$506&lt;N474)*($N$7:$N$506&gt;M474)*($A$7:$A$506&lt;&gt;A474))&gt;0,"Overlap",""))</f>
        <v/>
      </c>
      <c r="U474" s="22">
        <f>IF(COUNTA(A474:O474)=0,"",IF(A474="","Missing ID",IF(COUNTIF($A$7:$A$506,A474)&gt;1,"Duplicate ID",IF(G474="","Provider not found",IF(N474&lt;=M474,"End must be after start",IF(AND(J474="Available",L474&gt;Q474),"Booked exceeds capacity","OK"))))))</f>
        <v/>
      </c>
      <c r="V474" s="22">
        <f>IF(U474="","",IF(U474&lt;&gt;"OK",U474,IF(T474="Overlap","Overlap","OK")))</f>
        <v/>
      </c>
      <c r="W474" s="20" t="n"/>
      <c r="X474" s="22">
        <f>IF(OR(D474="",C474&lt;&gt;"Active"),0,IF(AND(D474&gt;=Dashboard!$A$5,D474&lt;=Dashboard!$C$5,OR(Dashboard!$E$5="All Clinics",H474=Dashboard!$E$5),OR(Dashboard!$G$5="All Providers",F474=Dashboard!$G$5),OR(Dashboard!$I$5="All Visit Modes",I474=Dashboard!$I$5)),1,0))</f>
        <v/>
      </c>
    </row>
    <row r="475">
      <c r="A475" s="20" t="n"/>
      <c r="B475" s="21" t="n"/>
      <c r="C475" s="20" t="n"/>
      <c r="D475" s="21" t="n"/>
      <c r="E475" s="22">
        <f>IF(D475="","",CHOOSE(WEEKDAY(D475,1),"Sunday","Monday","Tuesday","Wednesday","Thursday","Friday","Saturday"))</f>
        <v/>
      </c>
      <c r="F475" s="20" t="n"/>
      <c r="G475" s="22">
        <f>IFERROR(INDEX('Provider Directory'!$A$7:$A$106,MATCH(F475,'Provider Directory'!$C$7:$C$106,0)),"")</f>
        <v/>
      </c>
      <c r="H475" s="20" t="n"/>
      <c r="I475" s="20" t="n"/>
      <c r="J475" s="20" t="n"/>
      <c r="K475" s="20" t="n"/>
      <c r="L475" s="20" t="n"/>
      <c r="M475" s="23" t="n"/>
      <c r="N475" s="23" t="n"/>
      <c r="O475" s="20" t="n"/>
      <c r="P475" s="24">
        <f>IF(OR(C475&lt;&gt;"Active",J475&lt;&gt;"Available",N475&lt;=M475),0,MAX(0,((N475-M475)*1440-IF(O475="",0,O475))/60))</f>
        <v/>
      </c>
      <c r="Q475" s="22">
        <f>IF(OR(K475="",K475&lt;=0,P475&lt;=0),0,INT(P475*60/K475))</f>
        <v/>
      </c>
      <c r="R475" s="22">
        <f>IF(Q475="","",MAX(0,Q475-IF(L475="",0,L475)))</f>
        <v/>
      </c>
      <c r="S475" s="34">
        <f>IF(Q475=0,"",IF(L475="",0,L475/Q475))</f>
        <v/>
      </c>
      <c r="T475" s="22">
        <f>IF(OR(A475="",C475&lt;&gt;"Active"),"",IF(SUMPRODUCT(($C$7:$C$506="Active")*($D$7:$D$506=D475)*($F$7:$F$506=F475)*($M$7:$M$506&lt;N475)*($N$7:$N$506&gt;M475)*($A$7:$A$506&lt;&gt;A475))&gt;0,"Overlap",""))</f>
        <v/>
      </c>
      <c r="U475" s="22">
        <f>IF(COUNTA(A475:O475)=0,"",IF(A475="","Missing ID",IF(COUNTIF($A$7:$A$506,A475)&gt;1,"Duplicate ID",IF(G475="","Provider not found",IF(N475&lt;=M475,"End must be after start",IF(AND(J475="Available",L475&gt;Q475),"Booked exceeds capacity","OK"))))))</f>
        <v/>
      </c>
      <c r="V475" s="22">
        <f>IF(U475="","",IF(U475&lt;&gt;"OK",U475,IF(T475="Overlap","Overlap","OK")))</f>
        <v/>
      </c>
      <c r="W475" s="20" t="n"/>
      <c r="X475" s="22">
        <f>IF(OR(D475="",C475&lt;&gt;"Active"),0,IF(AND(D475&gt;=Dashboard!$A$5,D475&lt;=Dashboard!$C$5,OR(Dashboard!$E$5="All Clinics",H475=Dashboard!$E$5),OR(Dashboard!$G$5="All Providers",F475=Dashboard!$G$5),OR(Dashboard!$I$5="All Visit Modes",I475=Dashboard!$I$5)),1,0))</f>
        <v/>
      </c>
    </row>
    <row r="476">
      <c r="A476" s="20" t="n"/>
      <c r="B476" s="21" t="n"/>
      <c r="C476" s="20" t="n"/>
      <c r="D476" s="21" t="n"/>
      <c r="E476" s="22">
        <f>IF(D476="","",CHOOSE(WEEKDAY(D476,1),"Sunday","Monday","Tuesday","Wednesday","Thursday","Friday","Saturday"))</f>
        <v/>
      </c>
      <c r="F476" s="20" t="n"/>
      <c r="G476" s="22">
        <f>IFERROR(INDEX('Provider Directory'!$A$7:$A$106,MATCH(F476,'Provider Directory'!$C$7:$C$106,0)),"")</f>
        <v/>
      </c>
      <c r="H476" s="20" t="n"/>
      <c r="I476" s="20" t="n"/>
      <c r="J476" s="20" t="n"/>
      <c r="K476" s="20" t="n"/>
      <c r="L476" s="20" t="n"/>
      <c r="M476" s="23" t="n"/>
      <c r="N476" s="23" t="n"/>
      <c r="O476" s="20" t="n"/>
      <c r="P476" s="24">
        <f>IF(OR(C476&lt;&gt;"Active",J476&lt;&gt;"Available",N476&lt;=M476),0,MAX(0,((N476-M476)*1440-IF(O476="",0,O476))/60))</f>
        <v/>
      </c>
      <c r="Q476" s="22">
        <f>IF(OR(K476="",K476&lt;=0,P476&lt;=0),0,INT(P476*60/K476))</f>
        <v/>
      </c>
      <c r="R476" s="22">
        <f>IF(Q476="","",MAX(0,Q476-IF(L476="",0,L476)))</f>
        <v/>
      </c>
      <c r="S476" s="34">
        <f>IF(Q476=0,"",IF(L476="",0,L476/Q476))</f>
        <v/>
      </c>
      <c r="T476" s="22">
        <f>IF(OR(A476="",C476&lt;&gt;"Active"),"",IF(SUMPRODUCT(($C$7:$C$506="Active")*($D$7:$D$506=D476)*($F$7:$F$506=F476)*($M$7:$M$506&lt;N476)*($N$7:$N$506&gt;M476)*($A$7:$A$506&lt;&gt;A476))&gt;0,"Overlap",""))</f>
        <v/>
      </c>
      <c r="U476" s="22">
        <f>IF(COUNTA(A476:O476)=0,"",IF(A476="","Missing ID",IF(COUNTIF($A$7:$A$506,A476)&gt;1,"Duplicate ID",IF(G476="","Provider not found",IF(N476&lt;=M476,"End must be after start",IF(AND(J476="Available",L476&gt;Q476),"Booked exceeds capacity","OK"))))))</f>
        <v/>
      </c>
      <c r="V476" s="22">
        <f>IF(U476="","",IF(U476&lt;&gt;"OK",U476,IF(T476="Overlap","Overlap","OK")))</f>
        <v/>
      </c>
      <c r="W476" s="20" t="n"/>
      <c r="X476" s="22">
        <f>IF(OR(D476="",C476&lt;&gt;"Active"),0,IF(AND(D476&gt;=Dashboard!$A$5,D476&lt;=Dashboard!$C$5,OR(Dashboard!$E$5="All Clinics",H476=Dashboard!$E$5),OR(Dashboard!$G$5="All Providers",F476=Dashboard!$G$5),OR(Dashboard!$I$5="All Visit Modes",I476=Dashboard!$I$5)),1,0))</f>
        <v/>
      </c>
    </row>
    <row r="477">
      <c r="A477" s="20" t="n"/>
      <c r="B477" s="21" t="n"/>
      <c r="C477" s="20" t="n"/>
      <c r="D477" s="21" t="n"/>
      <c r="E477" s="22">
        <f>IF(D477="","",CHOOSE(WEEKDAY(D477,1),"Sunday","Monday","Tuesday","Wednesday","Thursday","Friday","Saturday"))</f>
        <v/>
      </c>
      <c r="F477" s="20" t="n"/>
      <c r="G477" s="22">
        <f>IFERROR(INDEX('Provider Directory'!$A$7:$A$106,MATCH(F477,'Provider Directory'!$C$7:$C$106,0)),"")</f>
        <v/>
      </c>
      <c r="H477" s="20" t="n"/>
      <c r="I477" s="20" t="n"/>
      <c r="J477" s="20" t="n"/>
      <c r="K477" s="20" t="n"/>
      <c r="L477" s="20" t="n"/>
      <c r="M477" s="23" t="n"/>
      <c r="N477" s="23" t="n"/>
      <c r="O477" s="20" t="n"/>
      <c r="P477" s="24">
        <f>IF(OR(C477&lt;&gt;"Active",J477&lt;&gt;"Available",N477&lt;=M477),0,MAX(0,((N477-M477)*1440-IF(O477="",0,O477))/60))</f>
        <v/>
      </c>
      <c r="Q477" s="22">
        <f>IF(OR(K477="",K477&lt;=0,P477&lt;=0),0,INT(P477*60/K477))</f>
        <v/>
      </c>
      <c r="R477" s="22">
        <f>IF(Q477="","",MAX(0,Q477-IF(L477="",0,L477)))</f>
        <v/>
      </c>
      <c r="S477" s="34">
        <f>IF(Q477=0,"",IF(L477="",0,L477/Q477))</f>
        <v/>
      </c>
      <c r="T477" s="22">
        <f>IF(OR(A477="",C477&lt;&gt;"Active"),"",IF(SUMPRODUCT(($C$7:$C$506="Active")*($D$7:$D$506=D477)*($F$7:$F$506=F477)*($M$7:$M$506&lt;N477)*($N$7:$N$506&gt;M477)*($A$7:$A$506&lt;&gt;A477))&gt;0,"Overlap",""))</f>
        <v/>
      </c>
      <c r="U477" s="22">
        <f>IF(COUNTA(A477:O477)=0,"",IF(A477="","Missing ID",IF(COUNTIF($A$7:$A$506,A477)&gt;1,"Duplicate ID",IF(G477="","Provider not found",IF(N477&lt;=M477,"End must be after start",IF(AND(J477="Available",L477&gt;Q477),"Booked exceeds capacity","OK"))))))</f>
        <v/>
      </c>
      <c r="V477" s="22">
        <f>IF(U477="","",IF(U477&lt;&gt;"OK",U477,IF(T477="Overlap","Overlap","OK")))</f>
        <v/>
      </c>
      <c r="W477" s="20" t="n"/>
      <c r="X477" s="22">
        <f>IF(OR(D477="",C477&lt;&gt;"Active"),0,IF(AND(D477&gt;=Dashboard!$A$5,D477&lt;=Dashboard!$C$5,OR(Dashboard!$E$5="All Clinics",H477=Dashboard!$E$5),OR(Dashboard!$G$5="All Providers",F477=Dashboard!$G$5),OR(Dashboard!$I$5="All Visit Modes",I477=Dashboard!$I$5)),1,0))</f>
        <v/>
      </c>
    </row>
    <row r="478">
      <c r="A478" s="20" t="n"/>
      <c r="B478" s="21" t="n"/>
      <c r="C478" s="20" t="n"/>
      <c r="D478" s="21" t="n"/>
      <c r="E478" s="22">
        <f>IF(D478="","",CHOOSE(WEEKDAY(D478,1),"Sunday","Monday","Tuesday","Wednesday","Thursday","Friday","Saturday"))</f>
        <v/>
      </c>
      <c r="F478" s="20" t="n"/>
      <c r="G478" s="22">
        <f>IFERROR(INDEX('Provider Directory'!$A$7:$A$106,MATCH(F478,'Provider Directory'!$C$7:$C$106,0)),"")</f>
        <v/>
      </c>
      <c r="H478" s="20" t="n"/>
      <c r="I478" s="20" t="n"/>
      <c r="J478" s="20" t="n"/>
      <c r="K478" s="20" t="n"/>
      <c r="L478" s="20" t="n"/>
      <c r="M478" s="23" t="n"/>
      <c r="N478" s="23" t="n"/>
      <c r="O478" s="20" t="n"/>
      <c r="P478" s="24">
        <f>IF(OR(C478&lt;&gt;"Active",J478&lt;&gt;"Available",N478&lt;=M478),0,MAX(0,((N478-M478)*1440-IF(O478="",0,O478))/60))</f>
        <v/>
      </c>
      <c r="Q478" s="22">
        <f>IF(OR(K478="",K478&lt;=0,P478&lt;=0),0,INT(P478*60/K478))</f>
        <v/>
      </c>
      <c r="R478" s="22">
        <f>IF(Q478="","",MAX(0,Q478-IF(L478="",0,L478)))</f>
        <v/>
      </c>
      <c r="S478" s="34">
        <f>IF(Q478=0,"",IF(L478="",0,L478/Q478))</f>
        <v/>
      </c>
      <c r="T478" s="22">
        <f>IF(OR(A478="",C478&lt;&gt;"Active"),"",IF(SUMPRODUCT(($C$7:$C$506="Active")*($D$7:$D$506=D478)*($F$7:$F$506=F478)*($M$7:$M$506&lt;N478)*($N$7:$N$506&gt;M478)*($A$7:$A$506&lt;&gt;A478))&gt;0,"Overlap",""))</f>
        <v/>
      </c>
      <c r="U478" s="22">
        <f>IF(COUNTA(A478:O478)=0,"",IF(A478="","Missing ID",IF(COUNTIF($A$7:$A$506,A478)&gt;1,"Duplicate ID",IF(G478="","Provider not found",IF(N478&lt;=M478,"End must be after start",IF(AND(J478="Available",L478&gt;Q478),"Booked exceeds capacity","OK"))))))</f>
        <v/>
      </c>
      <c r="V478" s="22">
        <f>IF(U478="","",IF(U478&lt;&gt;"OK",U478,IF(T478="Overlap","Overlap","OK")))</f>
        <v/>
      </c>
      <c r="W478" s="20" t="n"/>
      <c r="X478" s="22">
        <f>IF(OR(D478="",C478&lt;&gt;"Active"),0,IF(AND(D478&gt;=Dashboard!$A$5,D478&lt;=Dashboard!$C$5,OR(Dashboard!$E$5="All Clinics",H478=Dashboard!$E$5),OR(Dashboard!$G$5="All Providers",F478=Dashboard!$G$5),OR(Dashboard!$I$5="All Visit Modes",I478=Dashboard!$I$5)),1,0))</f>
        <v/>
      </c>
    </row>
    <row r="479">
      <c r="A479" s="20" t="n"/>
      <c r="B479" s="21" t="n"/>
      <c r="C479" s="20" t="n"/>
      <c r="D479" s="21" t="n"/>
      <c r="E479" s="22">
        <f>IF(D479="","",CHOOSE(WEEKDAY(D479,1),"Sunday","Monday","Tuesday","Wednesday","Thursday","Friday","Saturday"))</f>
        <v/>
      </c>
      <c r="F479" s="20" t="n"/>
      <c r="G479" s="22">
        <f>IFERROR(INDEX('Provider Directory'!$A$7:$A$106,MATCH(F479,'Provider Directory'!$C$7:$C$106,0)),"")</f>
        <v/>
      </c>
      <c r="H479" s="20" t="n"/>
      <c r="I479" s="20" t="n"/>
      <c r="J479" s="20" t="n"/>
      <c r="K479" s="20" t="n"/>
      <c r="L479" s="20" t="n"/>
      <c r="M479" s="23" t="n"/>
      <c r="N479" s="23" t="n"/>
      <c r="O479" s="20" t="n"/>
      <c r="P479" s="24">
        <f>IF(OR(C479&lt;&gt;"Active",J479&lt;&gt;"Available",N479&lt;=M479),0,MAX(0,((N479-M479)*1440-IF(O479="",0,O479))/60))</f>
        <v/>
      </c>
      <c r="Q479" s="22">
        <f>IF(OR(K479="",K479&lt;=0,P479&lt;=0),0,INT(P479*60/K479))</f>
        <v/>
      </c>
      <c r="R479" s="22">
        <f>IF(Q479="","",MAX(0,Q479-IF(L479="",0,L479)))</f>
        <v/>
      </c>
      <c r="S479" s="34">
        <f>IF(Q479=0,"",IF(L479="",0,L479/Q479))</f>
        <v/>
      </c>
      <c r="T479" s="22">
        <f>IF(OR(A479="",C479&lt;&gt;"Active"),"",IF(SUMPRODUCT(($C$7:$C$506="Active")*($D$7:$D$506=D479)*($F$7:$F$506=F479)*($M$7:$M$506&lt;N479)*($N$7:$N$506&gt;M479)*($A$7:$A$506&lt;&gt;A479))&gt;0,"Overlap",""))</f>
        <v/>
      </c>
      <c r="U479" s="22">
        <f>IF(COUNTA(A479:O479)=0,"",IF(A479="","Missing ID",IF(COUNTIF($A$7:$A$506,A479)&gt;1,"Duplicate ID",IF(G479="","Provider not found",IF(N479&lt;=M479,"End must be after start",IF(AND(J479="Available",L479&gt;Q479),"Booked exceeds capacity","OK"))))))</f>
        <v/>
      </c>
      <c r="V479" s="22">
        <f>IF(U479="","",IF(U479&lt;&gt;"OK",U479,IF(T479="Overlap","Overlap","OK")))</f>
        <v/>
      </c>
      <c r="W479" s="20" t="n"/>
      <c r="X479" s="22">
        <f>IF(OR(D479="",C479&lt;&gt;"Active"),0,IF(AND(D479&gt;=Dashboard!$A$5,D479&lt;=Dashboard!$C$5,OR(Dashboard!$E$5="All Clinics",H479=Dashboard!$E$5),OR(Dashboard!$G$5="All Providers",F479=Dashboard!$G$5),OR(Dashboard!$I$5="All Visit Modes",I479=Dashboard!$I$5)),1,0))</f>
        <v/>
      </c>
    </row>
    <row r="480">
      <c r="A480" s="20" t="n"/>
      <c r="B480" s="21" t="n"/>
      <c r="C480" s="20" t="n"/>
      <c r="D480" s="21" t="n"/>
      <c r="E480" s="22">
        <f>IF(D480="","",CHOOSE(WEEKDAY(D480,1),"Sunday","Monday","Tuesday","Wednesday","Thursday","Friday","Saturday"))</f>
        <v/>
      </c>
      <c r="F480" s="20" t="n"/>
      <c r="G480" s="22">
        <f>IFERROR(INDEX('Provider Directory'!$A$7:$A$106,MATCH(F480,'Provider Directory'!$C$7:$C$106,0)),"")</f>
        <v/>
      </c>
      <c r="H480" s="20" t="n"/>
      <c r="I480" s="20" t="n"/>
      <c r="J480" s="20" t="n"/>
      <c r="K480" s="20" t="n"/>
      <c r="L480" s="20" t="n"/>
      <c r="M480" s="23" t="n"/>
      <c r="N480" s="23" t="n"/>
      <c r="O480" s="20" t="n"/>
      <c r="P480" s="24">
        <f>IF(OR(C480&lt;&gt;"Active",J480&lt;&gt;"Available",N480&lt;=M480),0,MAX(0,((N480-M480)*1440-IF(O480="",0,O480))/60))</f>
        <v/>
      </c>
      <c r="Q480" s="22">
        <f>IF(OR(K480="",K480&lt;=0,P480&lt;=0),0,INT(P480*60/K480))</f>
        <v/>
      </c>
      <c r="R480" s="22">
        <f>IF(Q480="","",MAX(0,Q480-IF(L480="",0,L480)))</f>
        <v/>
      </c>
      <c r="S480" s="34">
        <f>IF(Q480=0,"",IF(L480="",0,L480/Q480))</f>
        <v/>
      </c>
      <c r="T480" s="22">
        <f>IF(OR(A480="",C480&lt;&gt;"Active"),"",IF(SUMPRODUCT(($C$7:$C$506="Active")*($D$7:$D$506=D480)*($F$7:$F$506=F480)*($M$7:$M$506&lt;N480)*($N$7:$N$506&gt;M480)*($A$7:$A$506&lt;&gt;A480))&gt;0,"Overlap",""))</f>
        <v/>
      </c>
      <c r="U480" s="22">
        <f>IF(COUNTA(A480:O480)=0,"",IF(A480="","Missing ID",IF(COUNTIF($A$7:$A$506,A480)&gt;1,"Duplicate ID",IF(G480="","Provider not found",IF(N480&lt;=M480,"End must be after start",IF(AND(J480="Available",L480&gt;Q480),"Booked exceeds capacity","OK"))))))</f>
        <v/>
      </c>
      <c r="V480" s="22">
        <f>IF(U480="","",IF(U480&lt;&gt;"OK",U480,IF(T480="Overlap","Overlap","OK")))</f>
        <v/>
      </c>
      <c r="W480" s="20" t="n"/>
      <c r="X480" s="22">
        <f>IF(OR(D480="",C480&lt;&gt;"Active"),0,IF(AND(D480&gt;=Dashboard!$A$5,D480&lt;=Dashboard!$C$5,OR(Dashboard!$E$5="All Clinics",H480=Dashboard!$E$5),OR(Dashboard!$G$5="All Providers",F480=Dashboard!$G$5),OR(Dashboard!$I$5="All Visit Modes",I480=Dashboard!$I$5)),1,0))</f>
        <v/>
      </c>
    </row>
    <row r="481">
      <c r="A481" s="20" t="n"/>
      <c r="B481" s="21" t="n"/>
      <c r="C481" s="20" t="n"/>
      <c r="D481" s="21" t="n"/>
      <c r="E481" s="22">
        <f>IF(D481="","",CHOOSE(WEEKDAY(D481,1),"Sunday","Monday","Tuesday","Wednesday","Thursday","Friday","Saturday"))</f>
        <v/>
      </c>
      <c r="F481" s="20" t="n"/>
      <c r="G481" s="22">
        <f>IFERROR(INDEX('Provider Directory'!$A$7:$A$106,MATCH(F481,'Provider Directory'!$C$7:$C$106,0)),"")</f>
        <v/>
      </c>
      <c r="H481" s="20" t="n"/>
      <c r="I481" s="20" t="n"/>
      <c r="J481" s="20" t="n"/>
      <c r="K481" s="20" t="n"/>
      <c r="L481" s="20" t="n"/>
      <c r="M481" s="23" t="n"/>
      <c r="N481" s="23" t="n"/>
      <c r="O481" s="20" t="n"/>
      <c r="P481" s="24">
        <f>IF(OR(C481&lt;&gt;"Active",J481&lt;&gt;"Available",N481&lt;=M481),0,MAX(0,((N481-M481)*1440-IF(O481="",0,O481))/60))</f>
        <v/>
      </c>
      <c r="Q481" s="22">
        <f>IF(OR(K481="",K481&lt;=0,P481&lt;=0),0,INT(P481*60/K481))</f>
        <v/>
      </c>
      <c r="R481" s="22">
        <f>IF(Q481="","",MAX(0,Q481-IF(L481="",0,L481)))</f>
        <v/>
      </c>
      <c r="S481" s="34">
        <f>IF(Q481=0,"",IF(L481="",0,L481/Q481))</f>
        <v/>
      </c>
      <c r="T481" s="22">
        <f>IF(OR(A481="",C481&lt;&gt;"Active"),"",IF(SUMPRODUCT(($C$7:$C$506="Active")*($D$7:$D$506=D481)*($F$7:$F$506=F481)*($M$7:$M$506&lt;N481)*($N$7:$N$506&gt;M481)*($A$7:$A$506&lt;&gt;A481))&gt;0,"Overlap",""))</f>
        <v/>
      </c>
      <c r="U481" s="22">
        <f>IF(COUNTA(A481:O481)=0,"",IF(A481="","Missing ID",IF(COUNTIF($A$7:$A$506,A481)&gt;1,"Duplicate ID",IF(G481="","Provider not found",IF(N481&lt;=M481,"End must be after start",IF(AND(J481="Available",L481&gt;Q481),"Booked exceeds capacity","OK"))))))</f>
        <v/>
      </c>
      <c r="V481" s="22">
        <f>IF(U481="","",IF(U481&lt;&gt;"OK",U481,IF(T481="Overlap","Overlap","OK")))</f>
        <v/>
      </c>
      <c r="W481" s="20" t="n"/>
      <c r="X481" s="22">
        <f>IF(OR(D481="",C481&lt;&gt;"Active"),0,IF(AND(D481&gt;=Dashboard!$A$5,D481&lt;=Dashboard!$C$5,OR(Dashboard!$E$5="All Clinics",H481=Dashboard!$E$5),OR(Dashboard!$G$5="All Providers",F481=Dashboard!$G$5),OR(Dashboard!$I$5="All Visit Modes",I481=Dashboard!$I$5)),1,0))</f>
        <v/>
      </c>
    </row>
    <row r="482">
      <c r="A482" s="20" t="n"/>
      <c r="B482" s="21" t="n"/>
      <c r="C482" s="20" t="n"/>
      <c r="D482" s="21" t="n"/>
      <c r="E482" s="22">
        <f>IF(D482="","",CHOOSE(WEEKDAY(D482,1),"Sunday","Monday","Tuesday","Wednesday","Thursday","Friday","Saturday"))</f>
        <v/>
      </c>
      <c r="F482" s="20" t="n"/>
      <c r="G482" s="22">
        <f>IFERROR(INDEX('Provider Directory'!$A$7:$A$106,MATCH(F482,'Provider Directory'!$C$7:$C$106,0)),"")</f>
        <v/>
      </c>
      <c r="H482" s="20" t="n"/>
      <c r="I482" s="20" t="n"/>
      <c r="J482" s="20" t="n"/>
      <c r="K482" s="20" t="n"/>
      <c r="L482" s="20" t="n"/>
      <c r="M482" s="23" t="n"/>
      <c r="N482" s="23" t="n"/>
      <c r="O482" s="20" t="n"/>
      <c r="P482" s="24">
        <f>IF(OR(C482&lt;&gt;"Active",J482&lt;&gt;"Available",N482&lt;=M482),0,MAX(0,((N482-M482)*1440-IF(O482="",0,O482))/60))</f>
        <v/>
      </c>
      <c r="Q482" s="22">
        <f>IF(OR(K482="",K482&lt;=0,P482&lt;=0),0,INT(P482*60/K482))</f>
        <v/>
      </c>
      <c r="R482" s="22">
        <f>IF(Q482="","",MAX(0,Q482-IF(L482="",0,L482)))</f>
        <v/>
      </c>
      <c r="S482" s="34">
        <f>IF(Q482=0,"",IF(L482="",0,L482/Q482))</f>
        <v/>
      </c>
      <c r="T482" s="22">
        <f>IF(OR(A482="",C482&lt;&gt;"Active"),"",IF(SUMPRODUCT(($C$7:$C$506="Active")*($D$7:$D$506=D482)*($F$7:$F$506=F482)*($M$7:$M$506&lt;N482)*($N$7:$N$506&gt;M482)*($A$7:$A$506&lt;&gt;A482))&gt;0,"Overlap",""))</f>
        <v/>
      </c>
      <c r="U482" s="22">
        <f>IF(COUNTA(A482:O482)=0,"",IF(A482="","Missing ID",IF(COUNTIF($A$7:$A$506,A482)&gt;1,"Duplicate ID",IF(G482="","Provider not found",IF(N482&lt;=M482,"End must be after start",IF(AND(J482="Available",L482&gt;Q482),"Booked exceeds capacity","OK"))))))</f>
        <v/>
      </c>
      <c r="V482" s="22">
        <f>IF(U482="","",IF(U482&lt;&gt;"OK",U482,IF(T482="Overlap","Overlap","OK")))</f>
        <v/>
      </c>
      <c r="W482" s="20" t="n"/>
      <c r="X482" s="22">
        <f>IF(OR(D482="",C482&lt;&gt;"Active"),0,IF(AND(D482&gt;=Dashboard!$A$5,D482&lt;=Dashboard!$C$5,OR(Dashboard!$E$5="All Clinics",H482=Dashboard!$E$5),OR(Dashboard!$G$5="All Providers",F482=Dashboard!$G$5),OR(Dashboard!$I$5="All Visit Modes",I482=Dashboard!$I$5)),1,0))</f>
        <v/>
      </c>
    </row>
    <row r="483">
      <c r="A483" s="20" t="n"/>
      <c r="B483" s="21" t="n"/>
      <c r="C483" s="20" t="n"/>
      <c r="D483" s="21" t="n"/>
      <c r="E483" s="22">
        <f>IF(D483="","",CHOOSE(WEEKDAY(D483,1),"Sunday","Monday","Tuesday","Wednesday","Thursday","Friday","Saturday"))</f>
        <v/>
      </c>
      <c r="F483" s="20" t="n"/>
      <c r="G483" s="22">
        <f>IFERROR(INDEX('Provider Directory'!$A$7:$A$106,MATCH(F483,'Provider Directory'!$C$7:$C$106,0)),"")</f>
        <v/>
      </c>
      <c r="H483" s="20" t="n"/>
      <c r="I483" s="20" t="n"/>
      <c r="J483" s="20" t="n"/>
      <c r="K483" s="20" t="n"/>
      <c r="L483" s="20" t="n"/>
      <c r="M483" s="23" t="n"/>
      <c r="N483" s="23" t="n"/>
      <c r="O483" s="20" t="n"/>
      <c r="P483" s="24">
        <f>IF(OR(C483&lt;&gt;"Active",J483&lt;&gt;"Available",N483&lt;=M483),0,MAX(0,((N483-M483)*1440-IF(O483="",0,O483))/60))</f>
        <v/>
      </c>
      <c r="Q483" s="22">
        <f>IF(OR(K483="",K483&lt;=0,P483&lt;=0),0,INT(P483*60/K483))</f>
        <v/>
      </c>
      <c r="R483" s="22">
        <f>IF(Q483="","",MAX(0,Q483-IF(L483="",0,L483)))</f>
        <v/>
      </c>
      <c r="S483" s="34">
        <f>IF(Q483=0,"",IF(L483="",0,L483/Q483))</f>
        <v/>
      </c>
      <c r="T483" s="22">
        <f>IF(OR(A483="",C483&lt;&gt;"Active"),"",IF(SUMPRODUCT(($C$7:$C$506="Active")*($D$7:$D$506=D483)*($F$7:$F$506=F483)*($M$7:$M$506&lt;N483)*($N$7:$N$506&gt;M483)*($A$7:$A$506&lt;&gt;A483))&gt;0,"Overlap",""))</f>
        <v/>
      </c>
      <c r="U483" s="22">
        <f>IF(COUNTA(A483:O483)=0,"",IF(A483="","Missing ID",IF(COUNTIF($A$7:$A$506,A483)&gt;1,"Duplicate ID",IF(G483="","Provider not found",IF(N483&lt;=M483,"End must be after start",IF(AND(J483="Available",L483&gt;Q483),"Booked exceeds capacity","OK"))))))</f>
        <v/>
      </c>
      <c r="V483" s="22">
        <f>IF(U483="","",IF(U483&lt;&gt;"OK",U483,IF(T483="Overlap","Overlap","OK")))</f>
        <v/>
      </c>
      <c r="W483" s="20" t="n"/>
      <c r="X483" s="22">
        <f>IF(OR(D483="",C483&lt;&gt;"Active"),0,IF(AND(D483&gt;=Dashboard!$A$5,D483&lt;=Dashboard!$C$5,OR(Dashboard!$E$5="All Clinics",H483=Dashboard!$E$5),OR(Dashboard!$G$5="All Providers",F483=Dashboard!$G$5),OR(Dashboard!$I$5="All Visit Modes",I483=Dashboard!$I$5)),1,0))</f>
        <v/>
      </c>
    </row>
    <row r="484">
      <c r="A484" s="20" t="n"/>
      <c r="B484" s="21" t="n"/>
      <c r="C484" s="20" t="n"/>
      <c r="D484" s="21" t="n"/>
      <c r="E484" s="22">
        <f>IF(D484="","",CHOOSE(WEEKDAY(D484,1),"Sunday","Monday","Tuesday","Wednesday","Thursday","Friday","Saturday"))</f>
        <v/>
      </c>
      <c r="F484" s="20" t="n"/>
      <c r="G484" s="22">
        <f>IFERROR(INDEX('Provider Directory'!$A$7:$A$106,MATCH(F484,'Provider Directory'!$C$7:$C$106,0)),"")</f>
        <v/>
      </c>
      <c r="H484" s="20" t="n"/>
      <c r="I484" s="20" t="n"/>
      <c r="J484" s="20" t="n"/>
      <c r="K484" s="20" t="n"/>
      <c r="L484" s="20" t="n"/>
      <c r="M484" s="23" t="n"/>
      <c r="N484" s="23" t="n"/>
      <c r="O484" s="20" t="n"/>
      <c r="P484" s="24">
        <f>IF(OR(C484&lt;&gt;"Active",J484&lt;&gt;"Available",N484&lt;=M484),0,MAX(0,((N484-M484)*1440-IF(O484="",0,O484))/60))</f>
        <v/>
      </c>
      <c r="Q484" s="22">
        <f>IF(OR(K484="",K484&lt;=0,P484&lt;=0),0,INT(P484*60/K484))</f>
        <v/>
      </c>
      <c r="R484" s="22">
        <f>IF(Q484="","",MAX(0,Q484-IF(L484="",0,L484)))</f>
        <v/>
      </c>
      <c r="S484" s="34">
        <f>IF(Q484=0,"",IF(L484="",0,L484/Q484))</f>
        <v/>
      </c>
      <c r="T484" s="22">
        <f>IF(OR(A484="",C484&lt;&gt;"Active"),"",IF(SUMPRODUCT(($C$7:$C$506="Active")*($D$7:$D$506=D484)*($F$7:$F$506=F484)*($M$7:$M$506&lt;N484)*($N$7:$N$506&gt;M484)*($A$7:$A$506&lt;&gt;A484))&gt;0,"Overlap",""))</f>
        <v/>
      </c>
      <c r="U484" s="22">
        <f>IF(COUNTA(A484:O484)=0,"",IF(A484="","Missing ID",IF(COUNTIF($A$7:$A$506,A484)&gt;1,"Duplicate ID",IF(G484="","Provider not found",IF(N484&lt;=M484,"End must be after start",IF(AND(J484="Available",L484&gt;Q484),"Booked exceeds capacity","OK"))))))</f>
        <v/>
      </c>
      <c r="V484" s="22">
        <f>IF(U484="","",IF(U484&lt;&gt;"OK",U484,IF(T484="Overlap","Overlap","OK")))</f>
        <v/>
      </c>
      <c r="W484" s="20" t="n"/>
      <c r="X484" s="22">
        <f>IF(OR(D484="",C484&lt;&gt;"Active"),0,IF(AND(D484&gt;=Dashboard!$A$5,D484&lt;=Dashboard!$C$5,OR(Dashboard!$E$5="All Clinics",H484=Dashboard!$E$5),OR(Dashboard!$G$5="All Providers",F484=Dashboard!$G$5),OR(Dashboard!$I$5="All Visit Modes",I484=Dashboard!$I$5)),1,0))</f>
        <v/>
      </c>
    </row>
    <row r="485">
      <c r="A485" s="20" t="n"/>
      <c r="B485" s="21" t="n"/>
      <c r="C485" s="20" t="n"/>
      <c r="D485" s="21" t="n"/>
      <c r="E485" s="22">
        <f>IF(D485="","",CHOOSE(WEEKDAY(D485,1),"Sunday","Monday","Tuesday","Wednesday","Thursday","Friday","Saturday"))</f>
        <v/>
      </c>
      <c r="F485" s="20" t="n"/>
      <c r="G485" s="22">
        <f>IFERROR(INDEX('Provider Directory'!$A$7:$A$106,MATCH(F485,'Provider Directory'!$C$7:$C$106,0)),"")</f>
        <v/>
      </c>
      <c r="H485" s="20" t="n"/>
      <c r="I485" s="20" t="n"/>
      <c r="J485" s="20" t="n"/>
      <c r="K485" s="20" t="n"/>
      <c r="L485" s="20" t="n"/>
      <c r="M485" s="23" t="n"/>
      <c r="N485" s="23" t="n"/>
      <c r="O485" s="20" t="n"/>
      <c r="P485" s="24">
        <f>IF(OR(C485&lt;&gt;"Active",J485&lt;&gt;"Available",N485&lt;=M485),0,MAX(0,((N485-M485)*1440-IF(O485="",0,O485))/60))</f>
        <v/>
      </c>
      <c r="Q485" s="22">
        <f>IF(OR(K485="",K485&lt;=0,P485&lt;=0),0,INT(P485*60/K485))</f>
        <v/>
      </c>
      <c r="R485" s="22">
        <f>IF(Q485="","",MAX(0,Q485-IF(L485="",0,L485)))</f>
        <v/>
      </c>
      <c r="S485" s="34">
        <f>IF(Q485=0,"",IF(L485="",0,L485/Q485))</f>
        <v/>
      </c>
      <c r="T485" s="22">
        <f>IF(OR(A485="",C485&lt;&gt;"Active"),"",IF(SUMPRODUCT(($C$7:$C$506="Active")*($D$7:$D$506=D485)*($F$7:$F$506=F485)*($M$7:$M$506&lt;N485)*($N$7:$N$506&gt;M485)*($A$7:$A$506&lt;&gt;A485))&gt;0,"Overlap",""))</f>
        <v/>
      </c>
      <c r="U485" s="22">
        <f>IF(COUNTA(A485:O485)=0,"",IF(A485="","Missing ID",IF(COUNTIF($A$7:$A$506,A485)&gt;1,"Duplicate ID",IF(G485="","Provider not found",IF(N485&lt;=M485,"End must be after start",IF(AND(J485="Available",L485&gt;Q485),"Booked exceeds capacity","OK"))))))</f>
        <v/>
      </c>
      <c r="V485" s="22">
        <f>IF(U485="","",IF(U485&lt;&gt;"OK",U485,IF(T485="Overlap","Overlap","OK")))</f>
        <v/>
      </c>
      <c r="W485" s="20" t="n"/>
      <c r="X485" s="22">
        <f>IF(OR(D485="",C485&lt;&gt;"Active"),0,IF(AND(D485&gt;=Dashboard!$A$5,D485&lt;=Dashboard!$C$5,OR(Dashboard!$E$5="All Clinics",H485=Dashboard!$E$5),OR(Dashboard!$G$5="All Providers",F485=Dashboard!$G$5),OR(Dashboard!$I$5="All Visit Modes",I485=Dashboard!$I$5)),1,0))</f>
        <v/>
      </c>
    </row>
    <row r="486">
      <c r="A486" s="20" t="n"/>
      <c r="B486" s="21" t="n"/>
      <c r="C486" s="20" t="n"/>
      <c r="D486" s="21" t="n"/>
      <c r="E486" s="22">
        <f>IF(D486="","",CHOOSE(WEEKDAY(D486,1),"Sunday","Monday","Tuesday","Wednesday","Thursday","Friday","Saturday"))</f>
        <v/>
      </c>
      <c r="F486" s="20" t="n"/>
      <c r="G486" s="22">
        <f>IFERROR(INDEX('Provider Directory'!$A$7:$A$106,MATCH(F486,'Provider Directory'!$C$7:$C$106,0)),"")</f>
        <v/>
      </c>
      <c r="H486" s="20" t="n"/>
      <c r="I486" s="20" t="n"/>
      <c r="J486" s="20" t="n"/>
      <c r="K486" s="20" t="n"/>
      <c r="L486" s="20" t="n"/>
      <c r="M486" s="23" t="n"/>
      <c r="N486" s="23" t="n"/>
      <c r="O486" s="20" t="n"/>
      <c r="P486" s="24">
        <f>IF(OR(C486&lt;&gt;"Active",J486&lt;&gt;"Available",N486&lt;=M486),0,MAX(0,((N486-M486)*1440-IF(O486="",0,O486))/60))</f>
        <v/>
      </c>
      <c r="Q486" s="22">
        <f>IF(OR(K486="",K486&lt;=0,P486&lt;=0),0,INT(P486*60/K486))</f>
        <v/>
      </c>
      <c r="R486" s="22">
        <f>IF(Q486="","",MAX(0,Q486-IF(L486="",0,L486)))</f>
        <v/>
      </c>
      <c r="S486" s="34">
        <f>IF(Q486=0,"",IF(L486="",0,L486/Q486))</f>
        <v/>
      </c>
      <c r="T486" s="22">
        <f>IF(OR(A486="",C486&lt;&gt;"Active"),"",IF(SUMPRODUCT(($C$7:$C$506="Active")*($D$7:$D$506=D486)*($F$7:$F$506=F486)*($M$7:$M$506&lt;N486)*($N$7:$N$506&gt;M486)*($A$7:$A$506&lt;&gt;A486))&gt;0,"Overlap",""))</f>
        <v/>
      </c>
      <c r="U486" s="22">
        <f>IF(COUNTA(A486:O486)=0,"",IF(A486="","Missing ID",IF(COUNTIF($A$7:$A$506,A486)&gt;1,"Duplicate ID",IF(G486="","Provider not found",IF(N486&lt;=M486,"End must be after start",IF(AND(J486="Available",L486&gt;Q486),"Booked exceeds capacity","OK"))))))</f>
        <v/>
      </c>
      <c r="V486" s="22">
        <f>IF(U486="","",IF(U486&lt;&gt;"OK",U486,IF(T486="Overlap","Overlap","OK")))</f>
        <v/>
      </c>
      <c r="W486" s="20" t="n"/>
      <c r="X486" s="22">
        <f>IF(OR(D486="",C486&lt;&gt;"Active"),0,IF(AND(D486&gt;=Dashboard!$A$5,D486&lt;=Dashboard!$C$5,OR(Dashboard!$E$5="All Clinics",H486=Dashboard!$E$5),OR(Dashboard!$G$5="All Providers",F486=Dashboard!$G$5),OR(Dashboard!$I$5="All Visit Modes",I486=Dashboard!$I$5)),1,0))</f>
        <v/>
      </c>
    </row>
    <row r="487">
      <c r="A487" s="20" t="n"/>
      <c r="B487" s="21" t="n"/>
      <c r="C487" s="20" t="n"/>
      <c r="D487" s="21" t="n"/>
      <c r="E487" s="22">
        <f>IF(D487="","",CHOOSE(WEEKDAY(D487,1),"Sunday","Monday","Tuesday","Wednesday","Thursday","Friday","Saturday"))</f>
        <v/>
      </c>
      <c r="F487" s="20" t="n"/>
      <c r="G487" s="22">
        <f>IFERROR(INDEX('Provider Directory'!$A$7:$A$106,MATCH(F487,'Provider Directory'!$C$7:$C$106,0)),"")</f>
        <v/>
      </c>
      <c r="H487" s="20" t="n"/>
      <c r="I487" s="20" t="n"/>
      <c r="J487" s="20" t="n"/>
      <c r="K487" s="20" t="n"/>
      <c r="L487" s="20" t="n"/>
      <c r="M487" s="23" t="n"/>
      <c r="N487" s="23" t="n"/>
      <c r="O487" s="20" t="n"/>
      <c r="P487" s="24">
        <f>IF(OR(C487&lt;&gt;"Active",J487&lt;&gt;"Available",N487&lt;=M487),0,MAX(0,((N487-M487)*1440-IF(O487="",0,O487))/60))</f>
        <v/>
      </c>
      <c r="Q487" s="22">
        <f>IF(OR(K487="",K487&lt;=0,P487&lt;=0),0,INT(P487*60/K487))</f>
        <v/>
      </c>
      <c r="R487" s="22">
        <f>IF(Q487="","",MAX(0,Q487-IF(L487="",0,L487)))</f>
        <v/>
      </c>
      <c r="S487" s="34">
        <f>IF(Q487=0,"",IF(L487="",0,L487/Q487))</f>
        <v/>
      </c>
      <c r="T487" s="22">
        <f>IF(OR(A487="",C487&lt;&gt;"Active"),"",IF(SUMPRODUCT(($C$7:$C$506="Active")*($D$7:$D$506=D487)*($F$7:$F$506=F487)*($M$7:$M$506&lt;N487)*($N$7:$N$506&gt;M487)*($A$7:$A$506&lt;&gt;A487))&gt;0,"Overlap",""))</f>
        <v/>
      </c>
      <c r="U487" s="22">
        <f>IF(COUNTA(A487:O487)=0,"",IF(A487="","Missing ID",IF(COUNTIF($A$7:$A$506,A487)&gt;1,"Duplicate ID",IF(G487="","Provider not found",IF(N487&lt;=M487,"End must be after start",IF(AND(J487="Available",L487&gt;Q487),"Booked exceeds capacity","OK"))))))</f>
        <v/>
      </c>
      <c r="V487" s="22">
        <f>IF(U487="","",IF(U487&lt;&gt;"OK",U487,IF(T487="Overlap","Overlap","OK")))</f>
        <v/>
      </c>
      <c r="W487" s="20" t="n"/>
      <c r="X487" s="22">
        <f>IF(OR(D487="",C487&lt;&gt;"Active"),0,IF(AND(D487&gt;=Dashboard!$A$5,D487&lt;=Dashboard!$C$5,OR(Dashboard!$E$5="All Clinics",H487=Dashboard!$E$5),OR(Dashboard!$G$5="All Providers",F487=Dashboard!$G$5),OR(Dashboard!$I$5="All Visit Modes",I487=Dashboard!$I$5)),1,0))</f>
        <v/>
      </c>
    </row>
    <row r="488">
      <c r="A488" s="20" t="n"/>
      <c r="B488" s="21" t="n"/>
      <c r="C488" s="20" t="n"/>
      <c r="D488" s="21" t="n"/>
      <c r="E488" s="22">
        <f>IF(D488="","",CHOOSE(WEEKDAY(D488,1),"Sunday","Monday","Tuesday","Wednesday","Thursday","Friday","Saturday"))</f>
        <v/>
      </c>
      <c r="F488" s="20" t="n"/>
      <c r="G488" s="22">
        <f>IFERROR(INDEX('Provider Directory'!$A$7:$A$106,MATCH(F488,'Provider Directory'!$C$7:$C$106,0)),"")</f>
        <v/>
      </c>
      <c r="H488" s="20" t="n"/>
      <c r="I488" s="20" t="n"/>
      <c r="J488" s="20" t="n"/>
      <c r="K488" s="20" t="n"/>
      <c r="L488" s="20" t="n"/>
      <c r="M488" s="23" t="n"/>
      <c r="N488" s="23" t="n"/>
      <c r="O488" s="20" t="n"/>
      <c r="P488" s="24">
        <f>IF(OR(C488&lt;&gt;"Active",J488&lt;&gt;"Available",N488&lt;=M488),0,MAX(0,((N488-M488)*1440-IF(O488="",0,O488))/60))</f>
        <v/>
      </c>
      <c r="Q488" s="22">
        <f>IF(OR(K488="",K488&lt;=0,P488&lt;=0),0,INT(P488*60/K488))</f>
        <v/>
      </c>
      <c r="R488" s="22">
        <f>IF(Q488="","",MAX(0,Q488-IF(L488="",0,L488)))</f>
        <v/>
      </c>
      <c r="S488" s="34">
        <f>IF(Q488=0,"",IF(L488="",0,L488/Q488))</f>
        <v/>
      </c>
      <c r="T488" s="22">
        <f>IF(OR(A488="",C488&lt;&gt;"Active"),"",IF(SUMPRODUCT(($C$7:$C$506="Active")*($D$7:$D$506=D488)*($F$7:$F$506=F488)*($M$7:$M$506&lt;N488)*($N$7:$N$506&gt;M488)*($A$7:$A$506&lt;&gt;A488))&gt;0,"Overlap",""))</f>
        <v/>
      </c>
      <c r="U488" s="22">
        <f>IF(COUNTA(A488:O488)=0,"",IF(A488="","Missing ID",IF(COUNTIF($A$7:$A$506,A488)&gt;1,"Duplicate ID",IF(G488="","Provider not found",IF(N488&lt;=M488,"End must be after start",IF(AND(J488="Available",L488&gt;Q488),"Booked exceeds capacity","OK"))))))</f>
        <v/>
      </c>
      <c r="V488" s="22">
        <f>IF(U488="","",IF(U488&lt;&gt;"OK",U488,IF(T488="Overlap","Overlap","OK")))</f>
        <v/>
      </c>
      <c r="W488" s="20" t="n"/>
      <c r="X488" s="22">
        <f>IF(OR(D488="",C488&lt;&gt;"Active"),0,IF(AND(D488&gt;=Dashboard!$A$5,D488&lt;=Dashboard!$C$5,OR(Dashboard!$E$5="All Clinics",H488=Dashboard!$E$5),OR(Dashboard!$G$5="All Providers",F488=Dashboard!$G$5),OR(Dashboard!$I$5="All Visit Modes",I488=Dashboard!$I$5)),1,0))</f>
        <v/>
      </c>
    </row>
    <row r="489">
      <c r="A489" s="20" t="n"/>
      <c r="B489" s="21" t="n"/>
      <c r="C489" s="20" t="n"/>
      <c r="D489" s="21" t="n"/>
      <c r="E489" s="22">
        <f>IF(D489="","",CHOOSE(WEEKDAY(D489,1),"Sunday","Monday","Tuesday","Wednesday","Thursday","Friday","Saturday"))</f>
        <v/>
      </c>
      <c r="F489" s="20" t="n"/>
      <c r="G489" s="22">
        <f>IFERROR(INDEX('Provider Directory'!$A$7:$A$106,MATCH(F489,'Provider Directory'!$C$7:$C$106,0)),"")</f>
        <v/>
      </c>
      <c r="H489" s="20" t="n"/>
      <c r="I489" s="20" t="n"/>
      <c r="J489" s="20" t="n"/>
      <c r="K489" s="20" t="n"/>
      <c r="L489" s="20" t="n"/>
      <c r="M489" s="23" t="n"/>
      <c r="N489" s="23" t="n"/>
      <c r="O489" s="20" t="n"/>
      <c r="P489" s="24">
        <f>IF(OR(C489&lt;&gt;"Active",J489&lt;&gt;"Available",N489&lt;=M489),0,MAX(0,((N489-M489)*1440-IF(O489="",0,O489))/60))</f>
        <v/>
      </c>
      <c r="Q489" s="22">
        <f>IF(OR(K489="",K489&lt;=0,P489&lt;=0),0,INT(P489*60/K489))</f>
        <v/>
      </c>
      <c r="R489" s="22">
        <f>IF(Q489="","",MAX(0,Q489-IF(L489="",0,L489)))</f>
        <v/>
      </c>
      <c r="S489" s="34">
        <f>IF(Q489=0,"",IF(L489="",0,L489/Q489))</f>
        <v/>
      </c>
      <c r="T489" s="22">
        <f>IF(OR(A489="",C489&lt;&gt;"Active"),"",IF(SUMPRODUCT(($C$7:$C$506="Active")*($D$7:$D$506=D489)*($F$7:$F$506=F489)*($M$7:$M$506&lt;N489)*($N$7:$N$506&gt;M489)*($A$7:$A$506&lt;&gt;A489))&gt;0,"Overlap",""))</f>
        <v/>
      </c>
      <c r="U489" s="22">
        <f>IF(COUNTA(A489:O489)=0,"",IF(A489="","Missing ID",IF(COUNTIF($A$7:$A$506,A489)&gt;1,"Duplicate ID",IF(G489="","Provider not found",IF(N489&lt;=M489,"End must be after start",IF(AND(J489="Available",L489&gt;Q489),"Booked exceeds capacity","OK"))))))</f>
        <v/>
      </c>
      <c r="V489" s="22">
        <f>IF(U489="","",IF(U489&lt;&gt;"OK",U489,IF(T489="Overlap","Overlap","OK")))</f>
        <v/>
      </c>
      <c r="W489" s="20" t="n"/>
      <c r="X489" s="22">
        <f>IF(OR(D489="",C489&lt;&gt;"Active"),0,IF(AND(D489&gt;=Dashboard!$A$5,D489&lt;=Dashboard!$C$5,OR(Dashboard!$E$5="All Clinics",H489=Dashboard!$E$5),OR(Dashboard!$G$5="All Providers",F489=Dashboard!$G$5),OR(Dashboard!$I$5="All Visit Modes",I489=Dashboard!$I$5)),1,0))</f>
        <v/>
      </c>
    </row>
    <row r="490">
      <c r="A490" s="20" t="n"/>
      <c r="B490" s="21" t="n"/>
      <c r="C490" s="20" t="n"/>
      <c r="D490" s="21" t="n"/>
      <c r="E490" s="22">
        <f>IF(D490="","",CHOOSE(WEEKDAY(D490,1),"Sunday","Monday","Tuesday","Wednesday","Thursday","Friday","Saturday"))</f>
        <v/>
      </c>
      <c r="F490" s="20" t="n"/>
      <c r="G490" s="22">
        <f>IFERROR(INDEX('Provider Directory'!$A$7:$A$106,MATCH(F490,'Provider Directory'!$C$7:$C$106,0)),"")</f>
        <v/>
      </c>
      <c r="H490" s="20" t="n"/>
      <c r="I490" s="20" t="n"/>
      <c r="J490" s="20" t="n"/>
      <c r="K490" s="20" t="n"/>
      <c r="L490" s="20" t="n"/>
      <c r="M490" s="23" t="n"/>
      <c r="N490" s="23" t="n"/>
      <c r="O490" s="20" t="n"/>
      <c r="P490" s="24">
        <f>IF(OR(C490&lt;&gt;"Active",J490&lt;&gt;"Available",N490&lt;=M490),0,MAX(0,((N490-M490)*1440-IF(O490="",0,O490))/60))</f>
        <v/>
      </c>
      <c r="Q490" s="22">
        <f>IF(OR(K490="",K490&lt;=0,P490&lt;=0),0,INT(P490*60/K490))</f>
        <v/>
      </c>
      <c r="R490" s="22">
        <f>IF(Q490="","",MAX(0,Q490-IF(L490="",0,L490)))</f>
        <v/>
      </c>
      <c r="S490" s="34">
        <f>IF(Q490=0,"",IF(L490="",0,L490/Q490))</f>
        <v/>
      </c>
      <c r="T490" s="22">
        <f>IF(OR(A490="",C490&lt;&gt;"Active"),"",IF(SUMPRODUCT(($C$7:$C$506="Active")*($D$7:$D$506=D490)*($F$7:$F$506=F490)*($M$7:$M$506&lt;N490)*($N$7:$N$506&gt;M490)*($A$7:$A$506&lt;&gt;A490))&gt;0,"Overlap",""))</f>
        <v/>
      </c>
      <c r="U490" s="22">
        <f>IF(COUNTA(A490:O490)=0,"",IF(A490="","Missing ID",IF(COUNTIF($A$7:$A$506,A490)&gt;1,"Duplicate ID",IF(G490="","Provider not found",IF(N490&lt;=M490,"End must be after start",IF(AND(J490="Available",L490&gt;Q490),"Booked exceeds capacity","OK"))))))</f>
        <v/>
      </c>
      <c r="V490" s="22">
        <f>IF(U490="","",IF(U490&lt;&gt;"OK",U490,IF(T490="Overlap","Overlap","OK")))</f>
        <v/>
      </c>
      <c r="W490" s="20" t="n"/>
      <c r="X490" s="22">
        <f>IF(OR(D490="",C490&lt;&gt;"Active"),0,IF(AND(D490&gt;=Dashboard!$A$5,D490&lt;=Dashboard!$C$5,OR(Dashboard!$E$5="All Clinics",H490=Dashboard!$E$5),OR(Dashboard!$G$5="All Providers",F490=Dashboard!$G$5),OR(Dashboard!$I$5="All Visit Modes",I490=Dashboard!$I$5)),1,0))</f>
        <v/>
      </c>
    </row>
    <row r="491">
      <c r="A491" s="20" t="n"/>
      <c r="B491" s="21" t="n"/>
      <c r="C491" s="20" t="n"/>
      <c r="D491" s="21" t="n"/>
      <c r="E491" s="22">
        <f>IF(D491="","",CHOOSE(WEEKDAY(D491,1),"Sunday","Monday","Tuesday","Wednesday","Thursday","Friday","Saturday"))</f>
        <v/>
      </c>
      <c r="F491" s="20" t="n"/>
      <c r="G491" s="22">
        <f>IFERROR(INDEX('Provider Directory'!$A$7:$A$106,MATCH(F491,'Provider Directory'!$C$7:$C$106,0)),"")</f>
        <v/>
      </c>
      <c r="H491" s="20" t="n"/>
      <c r="I491" s="20" t="n"/>
      <c r="J491" s="20" t="n"/>
      <c r="K491" s="20" t="n"/>
      <c r="L491" s="20" t="n"/>
      <c r="M491" s="23" t="n"/>
      <c r="N491" s="23" t="n"/>
      <c r="O491" s="20" t="n"/>
      <c r="P491" s="24">
        <f>IF(OR(C491&lt;&gt;"Active",J491&lt;&gt;"Available",N491&lt;=M491),0,MAX(0,((N491-M491)*1440-IF(O491="",0,O491))/60))</f>
        <v/>
      </c>
      <c r="Q491" s="22">
        <f>IF(OR(K491="",K491&lt;=0,P491&lt;=0),0,INT(P491*60/K491))</f>
        <v/>
      </c>
      <c r="R491" s="22">
        <f>IF(Q491="","",MAX(0,Q491-IF(L491="",0,L491)))</f>
        <v/>
      </c>
      <c r="S491" s="34">
        <f>IF(Q491=0,"",IF(L491="",0,L491/Q491))</f>
        <v/>
      </c>
      <c r="T491" s="22">
        <f>IF(OR(A491="",C491&lt;&gt;"Active"),"",IF(SUMPRODUCT(($C$7:$C$506="Active")*($D$7:$D$506=D491)*($F$7:$F$506=F491)*($M$7:$M$506&lt;N491)*($N$7:$N$506&gt;M491)*($A$7:$A$506&lt;&gt;A491))&gt;0,"Overlap",""))</f>
        <v/>
      </c>
      <c r="U491" s="22">
        <f>IF(COUNTA(A491:O491)=0,"",IF(A491="","Missing ID",IF(COUNTIF($A$7:$A$506,A491)&gt;1,"Duplicate ID",IF(G491="","Provider not found",IF(N491&lt;=M491,"End must be after start",IF(AND(J491="Available",L491&gt;Q491),"Booked exceeds capacity","OK"))))))</f>
        <v/>
      </c>
      <c r="V491" s="22">
        <f>IF(U491="","",IF(U491&lt;&gt;"OK",U491,IF(T491="Overlap","Overlap","OK")))</f>
        <v/>
      </c>
      <c r="W491" s="20" t="n"/>
      <c r="X491" s="22">
        <f>IF(OR(D491="",C491&lt;&gt;"Active"),0,IF(AND(D491&gt;=Dashboard!$A$5,D491&lt;=Dashboard!$C$5,OR(Dashboard!$E$5="All Clinics",H491=Dashboard!$E$5),OR(Dashboard!$G$5="All Providers",F491=Dashboard!$G$5),OR(Dashboard!$I$5="All Visit Modes",I491=Dashboard!$I$5)),1,0))</f>
        <v/>
      </c>
    </row>
    <row r="492">
      <c r="A492" s="20" t="n"/>
      <c r="B492" s="21" t="n"/>
      <c r="C492" s="20" t="n"/>
      <c r="D492" s="21" t="n"/>
      <c r="E492" s="22">
        <f>IF(D492="","",CHOOSE(WEEKDAY(D492,1),"Sunday","Monday","Tuesday","Wednesday","Thursday","Friday","Saturday"))</f>
        <v/>
      </c>
      <c r="F492" s="20" t="n"/>
      <c r="G492" s="22">
        <f>IFERROR(INDEX('Provider Directory'!$A$7:$A$106,MATCH(F492,'Provider Directory'!$C$7:$C$106,0)),"")</f>
        <v/>
      </c>
      <c r="H492" s="20" t="n"/>
      <c r="I492" s="20" t="n"/>
      <c r="J492" s="20" t="n"/>
      <c r="K492" s="20" t="n"/>
      <c r="L492" s="20" t="n"/>
      <c r="M492" s="23" t="n"/>
      <c r="N492" s="23" t="n"/>
      <c r="O492" s="20" t="n"/>
      <c r="P492" s="24">
        <f>IF(OR(C492&lt;&gt;"Active",J492&lt;&gt;"Available",N492&lt;=M492),0,MAX(0,((N492-M492)*1440-IF(O492="",0,O492))/60))</f>
        <v/>
      </c>
      <c r="Q492" s="22">
        <f>IF(OR(K492="",K492&lt;=0,P492&lt;=0),0,INT(P492*60/K492))</f>
        <v/>
      </c>
      <c r="R492" s="22">
        <f>IF(Q492="","",MAX(0,Q492-IF(L492="",0,L492)))</f>
        <v/>
      </c>
      <c r="S492" s="34">
        <f>IF(Q492=0,"",IF(L492="",0,L492/Q492))</f>
        <v/>
      </c>
      <c r="T492" s="22">
        <f>IF(OR(A492="",C492&lt;&gt;"Active"),"",IF(SUMPRODUCT(($C$7:$C$506="Active")*($D$7:$D$506=D492)*($F$7:$F$506=F492)*($M$7:$M$506&lt;N492)*($N$7:$N$506&gt;M492)*($A$7:$A$506&lt;&gt;A492))&gt;0,"Overlap",""))</f>
        <v/>
      </c>
      <c r="U492" s="22">
        <f>IF(COUNTA(A492:O492)=0,"",IF(A492="","Missing ID",IF(COUNTIF($A$7:$A$506,A492)&gt;1,"Duplicate ID",IF(G492="","Provider not found",IF(N492&lt;=M492,"End must be after start",IF(AND(J492="Available",L492&gt;Q492),"Booked exceeds capacity","OK"))))))</f>
        <v/>
      </c>
      <c r="V492" s="22">
        <f>IF(U492="","",IF(U492&lt;&gt;"OK",U492,IF(T492="Overlap","Overlap","OK")))</f>
        <v/>
      </c>
      <c r="W492" s="20" t="n"/>
      <c r="X492" s="22">
        <f>IF(OR(D492="",C492&lt;&gt;"Active"),0,IF(AND(D492&gt;=Dashboard!$A$5,D492&lt;=Dashboard!$C$5,OR(Dashboard!$E$5="All Clinics",H492=Dashboard!$E$5),OR(Dashboard!$G$5="All Providers",F492=Dashboard!$G$5),OR(Dashboard!$I$5="All Visit Modes",I492=Dashboard!$I$5)),1,0))</f>
        <v/>
      </c>
    </row>
    <row r="493">
      <c r="A493" s="20" t="n"/>
      <c r="B493" s="21" t="n"/>
      <c r="C493" s="20" t="n"/>
      <c r="D493" s="21" t="n"/>
      <c r="E493" s="22">
        <f>IF(D493="","",CHOOSE(WEEKDAY(D493,1),"Sunday","Monday","Tuesday","Wednesday","Thursday","Friday","Saturday"))</f>
        <v/>
      </c>
      <c r="F493" s="20" t="n"/>
      <c r="G493" s="22">
        <f>IFERROR(INDEX('Provider Directory'!$A$7:$A$106,MATCH(F493,'Provider Directory'!$C$7:$C$106,0)),"")</f>
        <v/>
      </c>
      <c r="H493" s="20" t="n"/>
      <c r="I493" s="20" t="n"/>
      <c r="J493" s="20" t="n"/>
      <c r="K493" s="20" t="n"/>
      <c r="L493" s="20" t="n"/>
      <c r="M493" s="23" t="n"/>
      <c r="N493" s="23" t="n"/>
      <c r="O493" s="20" t="n"/>
      <c r="P493" s="24">
        <f>IF(OR(C493&lt;&gt;"Active",J493&lt;&gt;"Available",N493&lt;=M493),0,MAX(0,((N493-M493)*1440-IF(O493="",0,O493))/60))</f>
        <v/>
      </c>
      <c r="Q493" s="22">
        <f>IF(OR(K493="",K493&lt;=0,P493&lt;=0),0,INT(P493*60/K493))</f>
        <v/>
      </c>
      <c r="R493" s="22">
        <f>IF(Q493="","",MAX(0,Q493-IF(L493="",0,L493)))</f>
        <v/>
      </c>
      <c r="S493" s="34">
        <f>IF(Q493=0,"",IF(L493="",0,L493/Q493))</f>
        <v/>
      </c>
      <c r="T493" s="22">
        <f>IF(OR(A493="",C493&lt;&gt;"Active"),"",IF(SUMPRODUCT(($C$7:$C$506="Active")*($D$7:$D$506=D493)*($F$7:$F$506=F493)*($M$7:$M$506&lt;N493)*($N$7:$N$506&gt;M493)*($A$7:$A$506&lt;&gt;A493))&gt;0,"Overlap",""))</f>
        <v/>
      </c>
      <c r="U493" s="22">
        <f>IF(COUNTA(A493:O493)=0,"",IF(A493="","Missing ID",IF(COUNTIF($A$7:$A$506,A493)&gt;1,"Duplicate ID",IF(G493="","Provider not found",IF(N493&lt;=M493,"End must be after start",IF(AND(J493="Available",L493&gt;Q493),"Booked exceeds capacity","OK"))))))</f>
        <v/>
      </c>
      <c r="V493" s="22">
        <f>IF(U493="","",IF(U493&lt;&gt;"OK",U493,IF(T493="Overlap","Overlap","OK")))</f>
        <v/>
      </c>
      <c r="W493" s="20" t="n"/>
      <c r="X493" s="22">
        <f>IF(OR(D493="",C493&lt;&gt;"Active"),0,IF(AND(D493&gt;=Dashboard!$A$5,D493&lt;=Dashboard!$C$5,OR(Dashboard!$E$5="All Clinics",H493=Dashboard!$E$5),OR(Dashboard!$G$5="All Providers",F493=Dashboard!$G$5),OR(Dashboard!$I$5="All Visit Modes",I493=Dashboard!$I$5)),1,0))</f>
        <v/>
      </c>
    </row>
    <row r="494">
      <c r="A494" s="20" t="n"/>
      <c r="B494" s="21" t="n"/>
      <c r="C494" s="20" t="n"/>
      <c r="D494" s="21" t="n"/>
      <c r="E494" s="22">
        <f>IF(D494="","",CHOOSE(WEEKDAY(D494,1),"Sunday","Monday","Tuesday","Wednesday","Thursday","Friday","Saturday"))</f>
        <v/>
      </c>
      <c r="F494" s="20" t="n"/>
      <c r="G494" s="22">
        <f>IFERROR(INDEX('Provider Directory'!$A$7:$A$106,MATCH(F494,'Provider Directory'!$C$7:$C$106,0)),"")</f>
        <v/>
      </c>
      <c r="H494" s="20" t="n"/>
      <c r="I494" s="20" t="n"/>
      <c r="J494" s="20" t="n"/>
      <c r="K494" s="20" t="n"/>
      <c r="L494" s="20" t="n"/>
      <c r="M494" s="23" t="n"/>
      <c r="N494" s="23" t="n"/>
      <c r="O494" s="20" t="n"/>
      <c r="P494" s="24">
        <f>IF(OR(C494&lt;&gt;"Active",J494&lt;&gt;"Available",N494&lt;=M494),0,MAX(0,((N494-M494)*1440-IF(O494="",0,O494))/60))</f>
        <v/>
      </c>
      <c r="Q494" s="22">
        <f>IF(OR(K494="",K494&lt;=0,P494&lt;=0),0,INT(P494*60/K494))</f>
        <v/>
      </c>
      <c r="R494" s="22">
        <f>IF(Q494="","",MAX(0,Q494-IF(L494="",0,L494)))</f>
        <v/>
      </c>
      <c r="S494" s="34">
        <f>IF(Q494=0,"",IF(L494="",0,L494/Q494))</f>
        <v/>
      </c>
      <c r="T494" s="22">
        <f>IF(OR(A494="",C494&lt;&gt;"Active"),"",IF(SUMPRODUCT(($C$7:$C$506="Active")*($D$7:$D$506=D494)*($F$7:$F$506=F494)*($M$7:$M$506&lt;N494)*($N$7:$N$506&gt;M494)*($A$7:$A$506&lt;&gt;A494))&gt;0,"Overlap",""))</f>
        <v/>
      </c>
      <c r="U494" s="22">
        <f>IF(COUNTA(A494:O494)=0,"",IF(A494="","Missing ID",IF(COUNTIF($A$7:$A$506,A494)&gt;1,"Duplicate ID",IF(G494="","Provider not found",IF(N494&lt;=M494,"End must be after start",IF(AND(J494="Available",L494&gt;Q494),"Booked exceeds capacity","OK"))))))</f>
        <v/>
      </c>
      <c r="V494" s="22">
        <f>IF(U494="","",IF(U494&lt;&gt;"OK",U494,IF(T494="Overlap","Overlap","OK")))</f>
        <v/>
      </c>
      <c r="W494" s="20" t="n"/>
      <c r="X494" s="22">
        <f>IF(OR(D494="",C494&lt;&gt;"Active"),0,IF(AND(D494&gt;=Dashboard!$A$5,D494&lt;=Dashboard!$C$5,OR(Dashboard!$E$5="All Clinics",H494=Dashboard!$E$5),OR(Dashboard!$G$5="All Providers",F494=Dashboard!$G$5),OR(Dashboard!$I$5="All Visit Modes",I494=Dashboard!$I$5)),1,0))</f>
        <v/>
      </c>
    </row>
    <row r="495">
      <c r="A495" s="20" t="n"/>
      <c r="B495" s="21" t="n"/>
      <c r="C495" s="20" t="n"/>
      <c r="D495" s="21" t="n"/>
      <c r="E495" s="22">
        <f>IF(D495="","",CHOOSE(WEEKDAY(D495,1),"Sunday","Monday","Tuesday","Wednesday","Thursday","Friday","Saturday"))</f>
        <v/>
      </c>
      <c r="F495" s="20" t="n"/>
      <c r="G495" s="22">
        <f>IFERROR(INDEX('Provider Directory'!$A$7:$A$106,MATCH(F495,'Provider Directory'!$C$7:$C$106,0)),"")</f>
        <v/>
      </c>
      <c r="H495" s="20" t="n"/>
      <c r="I495" s="20" t="n"/>
      <c r="J495" s="20" t="n"/>
      <c r="K495" s="20" t="n"/>
      <c r="L495" s="20" t="n"/>
      <c r="M495" s="23" t="n"/>
      <c r="N495" s="23" t="n"/>
      <c r="O495" s="20" t="n"/>
      <c r="P495" s="24">
        <f>IF(OR(C495&lt;&gt;"Active",J495&lt;&gt;"Available",N495&lt;=M495),0,MAX(0,((N495-M495)*1440-IF(O495="",0,O495))/60))</f>
        <v/>
      </c>
      <c r="Q495" s="22">
        <f>IF(OR(K495="",K495&lt;=0,P495&lt;=0),0,INT(P495*60/K495))</f>
        <v/>
      </c>
      <c r="R495" s="22">
        <f>IF(Q495="","",MAX(0,Q495-IF(L495="",0,L495)))</f>
        <v/>
      </c>
      <c r="S495" s="34">
        <f>IF(Q495=0,"",IF(L495="",0,L495/Q495))</f>
        <v/>
      </c>
      <c r="T495" s="22">
        <f>IF(OR(A495="",C495&lt;&gt;"Active"),"",IF(SUMPRODUCT(($C$7:$C$506="Active")*($D$7:$D$506=D495)*($F$7:$F$506=F495)*($M$7:$M$506&lt;N495)*($N$7:$N$506&gt;M495)*($A$7:$A$506&lt;&gt;A495))&gt;0,"Overlap",""))</f>
        <v/>
      </c>
      <c r="U495" s="22">
        <f>IF(COUNTA(A495:O495)=0,"",IF(A495="","Missing ID",IF(COUNTIF($A$7:$A$506,A495)&gt;1,"Duplicate ID",IF(G495="","Provider not found",IF(N495&lt;=M495,"End must be after start",IF(AND(J495="Available",L495&gt;Q495),"Booked exceeds capacity","OK"))))))</f>
        <v/>
      </c>
      <c r="V495" s="22">
        <f>IF(U495="","",IF(U495&lt;&gt;"OK",U495,IF(T495="Overlap","Overlap","OK")))</f>
        <v/>
      </c>
      <c r="W495" s="20" t="n"/>
      <c r="X495" s="22">
        <f>IF(OR(D495="",C495&lt;&gt;"Active"),0,IF(AND(D495&gt;=Dashboard!$A$5,D495&lt;=Dashboard!$C$5,OR(Dashboard!$E$5="All Clinics",H495=Dashboard!$E$5),OR(Dashboard!$G$5="All Providers",F495=Dashboard!$G$5),OR(Dashboard!$I$5="All Visit Modes",I495=Dashboard!$I$5)),1,0))</f>
        <v/>
      </c>
    </row>
    <row r="496">
      <c r="A496" s="20" t="n"/>
      <c r="B496" s="21" t="n"/>
      <c r="C496" s="20" t="n"/>
      <c r="D496" s="21" t="n"/>
      <c r="E496" s="22">
        <f>IF(D496="","",CHOOSE(WEEKDAY(D496,1),"Sunday","Monday","Tuesday","Wednesday","Thursday","Friday","Saturday"))</f>
        <v/>
      </c>
      <c r="F496" s="20" t="n"/>
      <c r="G496" s="22">
        <f>IFERROR(INDEX('Provider Directory'!$A$7:$A$106,MATCH(F496,'Provider Directory'!$C$7:$C$106,0)),"")</f>
        <v/>
      </c>
      <c r="H496" s="20" t="n"/>
      <c r="I496" s="20" t="n"/>
      <c r="J496" s="20" t="n"/>
      <c r="K496" s="20" t="n"/>
      <c r="L496" s="20" t="n"/>
      <c r="M496" s="23" t="n"/>
      <c r="N496" s="23" t="n"/>
      <c r="O496" s="20" t="n"/>
      <c r="P496" s="24">
        <f>IF(OR(C496&lt;&gt;"Active",J496&lt;&gt;"Available",N496&lt;=M496),0,MAX(0,((N496-M496)*1440-IF(O496="",0,O496))/60))</f>
        <v/>
      </c>
      <c r="Q496" s="22">
        <f>IF(OR(K496="",K496&lt;=0,P496&lt;=0),0,INT(P496*60/K496))</f>
        <v/>
      </c>
      <c r="R496" s="22">
        <f>IF(Q496="","",MAX(0,Q496-IF(L496="",0,L496)))</f>
        <v/>
      </c>
      <c r="S496" s="34">
        <f>IF(Q496=0,"",IF(L496="",0,L496/Q496))</f>
        <v/>
      </c>
      <c r="T496" s="22">
        <f>IF(OR(A496="",C496&lt;&gt;"Active"),"",IF(SUMPRODUCT(($C$7:$C$506="Active")*($D$7:$D$506=D496)*($F$7:$F$506=F496)*($M$7:$M$506&lt;N496)*($N$7:$N$506&gt;M496)*($A$7:$A$506&lt;&gt;A496))&gt;0,"Overlap",""))</f>
        <v/>
      </c>
      <c r="U496" s="22">
        <f>IF(COUNTA(A496:O496)=0,"",IF(A496="","Missing ID",IF(COUNTIF($A$7:$A$506,A496)&gt;1,"Duplicate ID",IF(G496="","Provider not found",IF(N496&lt;=M496,"End must be after start",IF(AND(J496="Available",L496&gt;Q496),"Booked exceeds capacity","OK"))))))</f>
        <v/>
      </c>
      <c r="V496" s="22">
        <f>IF(U496="","",IF(U496&lt;&gt;"OK",U496,IF(T496="Overlap","Overlap","OK")))</f>
        <v/>
      </c>
      <c r="W496" s="20" t="n"/>
      <c r="X496" s="22">
        <f>IF(OR(D496="",C496&lt;&gt;"Active"),0,IF(AND(D496&gt;=Dashboard!$A$5,D496&lt;=Dashboard!$C$5,OR(Dashboard!$E$5="All Clinics",H496=Dashboard!$E$5),OR(Dashboard!$G$5="All Providers",F496=Dashboard!$G$5),OR(Dashboard!$I$5="All Visit Modes",I496=Dashboard!$I$5)),1,0))</f>
        <v/>
      </c>
    </row>
    <row r="497">
      <c r="A497" s="20" t="n"/>
      <c r="B497" s="21" t="n"/>
      <c r="C497" s="20" t="n"/>
      <c r="D497" s="21" t="n"/>
      <c r="E497" s="22">
        <f>IF(D497="","",CHOOSE(WEEKDAY(D497,1),"Sunday","Monday","Tuesday","Wednesday","Thursday","Friday","Saturday"))</f>
        <v/>
      </c>
      <c r="F497" s="20" t="n"/>
      <c r="G497" s="22">
        <f>IFERROR(INDEX('Provider Directory'!$A$7:$A$106,MATCH(F497,'Provider Directory'!$C$7:$C$106,0)),"")</f>
        <v/>
      </c>
      <c r="H497" s="20" t="n"/>
      <c r="I497" s="20" t="n"/>
      <c r="J497" s="20" t="n"/>
      <c r="K497" s="20" t="n"/>
      <c r="L497" s="20" t="n"/>
      <c r="M497" s="23" t="n"/>
      <c r="N497" s="23" t="n"/>
      <c r="O497" s="20" t="n"/>
      <c r="P497" s="24">
        <f>IF(OR(C497&lt;&gt;"Active",J497&lt;&gt;"Available",N497&lt;=M497),0,MAX(0,((N497-M497)*1440-IF(O497="",0,O497))/60))</f>
        <v/>
      </c>
      <c r="Q497" s="22">
        <f>IF(OR(K497="",K497&lt;=0,P497&lt;=0),0,INT(P497*60/K497))</f>
        <v/>
      </c>
      <c r="R497" s="22">
        <f>IF(Q497="","",MAX(0,Q497-IF(L497="",0,L497)))</f>
        <v/>
      </c>
      <c r="S497" s="34">
        <f>IF(Q497=0,"",IF(L497="",0,L497/Q497))</f>
        <v/>
      </c>
      <c r="T497" s="22">
        <f>IF(OR(A497="",C497&lt;&gt;"Active"),"",IF(SUMPRODUCT(($C$7:$C$506="Active")*($D$7:$D$506=D497)*($F$7:$F$506=F497)*($M$7:$M$506&lt;N497)*($N$7:$N$506&gt;M497)*($A$7:$A$506&lt;&gt;A497))&gt;0,"Overlap",""))</f>
        <v/>
      </c>
      <c r="U497" s="22">
        <f>IF(COUNTA(A497:O497)=0,"",IF(A497="","Missing ID",IF(COUNTIF($A$7:$A$506,A497)&gt;1,"Duplicate ID",IF(G497="","Provider not found",IF(N497&lt;=M497,"End must be after start",IF(AND(J497="Available",L497&gt;Q497),"Booked exceeds capacity","OK"))))))</f>
        <v/>
      </c>
      <c r="V497" s="22">
        <f>IF(U497="","",IF(U497&lt;&gt;"OK",U497,IF(T497="Overlap","Overlap","OK")))</f>
        <v/>
      </c>
      <c r="W497" s="20" t="n"/>
      <c r="X497" s="22">
        <f>IF(OR(D497="",C497&lt;&gt;"Active"),0,IF(AND(D497&gt;=Dashboard!$A$5,D497&lt;=Dashboard!$C$5,OR(Dashboard!$E$5="All Clinics",H497=Dashboard!$E$5),OR(Dashboard!$G$5="All Providers",F497=Dashboard!$G$5),OR(Dashboard!$I$5="All Visit Modes",I497=Dashboard!$I$5)),1,0))</f>
        <v/>
      </c>
    </row>
    <row r="498">
      <c r="A498" s="20" t="n"/>
      <c r="B498" s="21" t="n"/>
      <c r="C498" s="20" t="n"/>
      <c r="D498" s="21" t="n"/>
      <c r="E498" s="22">
        <f>IF(D498="","",CHOOSE(WEEKDAY(D498,1),"Sunday","Monday","Tuesday","Wednesday","Thursday","Friday","Saturday"))</f>
        <v/>
      </c>
      <c r="F498" s="20" t="n"/>
      <c r="G498" s="22">
        <f>IFERROR(INDEX('Provider Directory'!$A$7:$A$106,MATCH(F498,'Provider Directory'!$C$7:$C$106,0)),"")</f>
        <v/>
      </c>
      <c r="H498" s="20" t="n"/>
      <c r="I498" s="20" t="n"/>
      <c r="J498" s="20" t="n"/>
      <c r="K498" s="20" t="n"/>
      <c r="L498" s="20" t="n"/>
      <c r="M498" s="23" t="n"/>
      <c r="N498" s="23" t="n"/>
      <c r="O498" s="20" t="n"/>
      <c r="P498" s="24">
        <f>IF(OR(C498&lt;&gt;"Active",J498&lt;&gt;"Available",N498&lt;=M498),0,MAX(0,((N498-M498)*1440-IF(O498="",0,O498))/60))</f>
        <v/>
      </c>
      <c r="Q498" s="22">
        <f>IF(OR(K498="",K498&lt;=0,P498&lt;=0),0,INT(P498*60/K498))</f>
        <v/>
      </c>
      <c r="R498" s="22">
        <f>IF(Q498="","",MAX(0,Q498-IF(L498="",0,L498)))</f>
        <v/>
      </c>
      <c r="S498" s="34">
        <f>IF(Q498=0,"",IF(L498="",0,L498/Q498))</f>
        <v/>
      </c>
      <c r="T498" s="22">
        <f>IF(OR(A498="",C498&lt;&gt;"Active"),"",IF(SUMPRODUCT(($C$7:$C$506="Active")*($D$7:$D$506=D498)*($F$7:$F$506=F498)*($M$7:$M$506&lt;N498)*($N$7:$N$506&gt;M498)*($A$7:$A$506&lt;&gt;A498))&gt;0,"Overlap",""))</f>
        <v/>
      </c>
      <c r="U498" s="22">
        <f>IF(COUNTA(A498:O498)=0,"",IF(A498="","Missing ID",IF(COUNTIF($A$7:$A$506,A498)&gt;1,"Duplicate ID",IF(G498="","Provider not found",IF(N498&lt;=M498,"End must be after start",IF(AND(J498="Available",L498&gt;Q498),"Booked exceeds capacity","OK"))))))</f>
        <v/>
      </c>
      <c r="V498" s="22">
        <f>IF(U498="","",IF(U498&lt;&gt;"OK",U498,IF(T498="Overlap","Overlap","OK")))</f>
        <v/>
      </c>
      <c r="W498" s="20" t="n"/>
      <c r="X498" s="22">
        <f>IF(OR(D498="",C498&lt;&gt;"Active"),0,IF(AND(D498&gt;=Dashboard!$A$5,D498&lt;=Dashboard!$C$5,OR(Dashboard!$E$5="All Clinics",H498=Dashboard!$E$5),OR(Dashboard!$G$5="All Providers",F498=Dashboard!$G$5),OR(Dashboard!$I$5="All Visit Modes",I498=Dashboard!$I$5)),1,0))</f>
        <v/>
      </c>
    </row>
    <row r="499">
      <c r="A499" s="20" t="n"/>
      <c r="B499" s="21" t="n"/>
      <c r="C499" s="20" t="n"/>
      <c r="D499" s="21" t="n"/>
      <c r="E499" s="22">
        <f>IF(D499="","",CHOOSE(WEEKDAY(D499,1),"Sunday","Monday","Tuesday","Wednesday","Thursday","Friday","Saturday"))</f>
        <v/>
      </c>
      <c r="F499" s="20" t="n"/>
      <c r="G499" s="22">
        <f>IFERROR(INDEX('Provider Directory'!$A$7:$A$106,MATCH(F499,'Provider Directory'!$C$7:$C$106,0)),"")</f>
        <v/>
      </c>
      <c r="H499" s="20" t="n"/>
      <c r="I499" s="20" t="n"/>
      <c r="J499" s="20" t="n"/>
      <c r="K499" s="20" t="n"/>
      <c r="L499" s="20" t="n"/>
      <c r="M499" s="23" t="n"/>
      <c r="N499" s="23" t="n"/>
      <c r="O499" s="20" t="n"/>
      <c r="P499" s="24">
        <f>IF(OR(C499&lt;&gt;"Active",J499&lt;&gt;"Available",N499&lt;=M499),0,MAX(0,((N499-M499)*1440-IF(O499="",0,O499))/60))</f>
        <v/>
      </c>
      <c r="Q499" s="22">
        <f>IF(OR(K499="",K499&lt;=0,P499&lt;=0),0,INT(P499*60/K499))</f>
        <v/>
      </c>
      <c r="R499" s="22">
        <f>IF(Q499="","",MAX(0,Q499-IF(L499="",0,L499)))</f>
        <v/>
      </c>
      <c r="S499" s="34">
        <f>IF(Q499=0,"",IF(L499="",0,L499/Q499))</f>
        <v/>
      </c>
      <c r="T499" s="22">
        <f>IF(OR(A499="",C499&lt;&gt;"Active"),"",IF(SUMPRODUCT(($C$7:$C$506="Active")*($D$7:$D$506=D499)*($F$7:$F$506=F499)*($M$7:$M$506&lt;N499)*($N$7:$N$506&gt;M499)*($A$7:$A$506&lt;&gt;A499))&gt;0,"Overlap",""))</f>
        <v/>
      </c>
      <c r="U499" s="22">
        <f>IF(COUNTA(A499:O499)=0,"",IF(A499="","Missing ID",IF(COUNTIF($A$7:$A$506,A499)&gt;1,"Duplicate ID",IF(G499="","Provider not found",IF(N499&lt;=M499,"End must be after start",IF(AND(J499="Available",L499&gt;Q499),"Booked exceeds capacity","OK"))))))</f>
        <v/>
      </c>
      <c r="V499" s="22">
        <f>IF(U499="","",IF(U499&lt;&gt;"OK",U499,IF(T499="Overlap","Overlap","OK")))</f>
        <v/>
      </c>
      <c r="W499" s="20" t="n"/>
      <c r="X499" s="22">
        <f>IF(OR(D499="",C499&lt;&gt;"Active"),0,IF(AND(D499&gt;=Dashboard!$A$5,D499&lt;=Dashboard!$C$5,OR(Dashboard!$E$5="All Clinics",H499=Dashboard!$E$5),OR(Dashboard!$G$5="All Providers",F499=Dashboard!$G$5),OR(Dashboard!$I$5="All Visit Modes",I499=Dashboard!$I$5)),1,0))</f>
        <v/>
      </c>
    </row>
    <row r="500">
      <c r="A500" s="20" t="n"/>
      <c r="B500" s="21" t="n"/>
      <c r="C500" s="20" t="n"/>
      <c r="D500" s="21" t="n"/>
      <c r="E500" s="22">
        <f>IF(D500="","",CHOOSE(WEEKDAY(D500,1),"Sunday","Monday","Tuesday","Wednesday","Thursday","Friday","Saturday"))</f>
        <v/>
      </c>
      <c r="F500" s="20" t="n"/>
      <c r="G500" s="22">
        <f>IFERROR(INDEX('Provider Directory'!$A$7:$A$106,MATCH(F500,'Provider Directory'!$C$7:$C$106,0)),"")</f>
        <v/>
      </c>
      <c r="H500" s="20" t="n"/>
      <c r="I500" s="20" t="n"/>
      <c r="J500" s="20" t="n"/>
      <c r="K500" s="20" t="n"/>
      <c r="L500" s="20" t="n"/>
      <c r="M500" s="23" t="n"/>
      <c r="N500" s="23" t="n"/>
      <c r="O500" s="20" t="n"/>
      <c r="P500" s="24">
        <f>IF(OR(C500&lt;&gt;"Active",J500&lt;&gt;"Available",N500&lt;=M500),0,MAX(0,((N500-M500)*1440-IF(O500="",0,O500))/60))</f>
        <v/>
      </c>
      <c r="Q500" s="22">
        <f>IF(OR(K500="",K500&lt;=0,P500&lt;=0),0,INT(P500*60/K500))</f>
        <v/>
      </c>
      <c r="R500" s="22">
        <f>IF(Q500="","",MAX(0,Q500-IF(L500="",0,L500)))</f>
        <v/>
      </c>
      <c r="S500" s="34">
        <f>IF(Q500=0,"",IF(L500="",0,L500/Q500))</f>
        <v/>
      </c>
      <c r="T500" s="22">
        <f>IF(OR(A500="",C500&lt;&gt;"Active"),"",IF(SUMPRODUCT(($C$7:$C$506="Active")*($D$7:$D$506=D500)*($F$7:$F$506=F500)*($M$7:$M$506&lt;N500)*($N$7:$N$506&gt;M500)*($A$7:$A$506&lt;&gt;A500))&gt;0,"Overlap",""))</f>
        <v/>
      </c>
      <c r="U500" s="22">
        <f>IF(COUNTA(A500:O500)=0,"",IF(A500="","Missing ID",IF(COUNTIF($A$7:$A$506,A500)&gt;1,"Duplicate ID",IF(G500="","Provider not found",IF(N500&lt;=M500,"End must be after start",IF(AND(J500="Available",L500&gt;Q500),"Booked exceeds capacity","OK"))))))</f>
        <v/>
      </c>
      <c r="V500" s="22">
        <f>IF(U500="","",IF(U500&lt;&gt;"OK",U500,IF(T500="Overlap","Overlap","OK")))</f>
        <v/>
      </c>
      <c r="W500" s="20" t="n"/>
      <c r="X500" s="22">
        <f>IF(OR(D500="",C500&lt;&gt;"Active"),0,IF(AND(D500&gt;=Dashboard!$A$5,D500&lt;=Dashboard!$C$5,OR(Dashboard!$E$5="All Clinics",H500=Dashboard!$E$5),OR(Dashboard!$G$5="All Providers",F500=Dashboard!$G$5),OR(Dashboard!$I$5="All Visit Modes",I500=Dashboard!$I$5)),1,0))</f>
        <v/>
      </c>
    </row>
    <row r="501">
      <c r="A501" s="20" t="n"/>
      <c r="B501" s="21" t="n"/>
      <c r="C501" s="20" t="n"/>
      <c r="D501" s="21" t="n"/>
      <c r="E501" s="22">
        <f>IF(D501="","",CHOOSE(WEEKDAY(D501,1),"Sunday","Monday","Tuesday","Wednesday","Thursday","Friday","Saturday"))</f>
        <v/>
      </c>
      <c r="F501" s="20" t="n"/>
      <c r="G501" s="22">
        <f>IFERROR(INDEX('Provider Directory'!$A$7:$A$106,MATCH(F501,'Provider Directory'!$C$7:$C$106,0)),"")</f>
        <v/>
      </c>
      <c r="H501" s="20" t="n"/>
      <c r="I501" s="20" t="n"/>
      <c r="J501" s="20" t="n"/>
      <c r="K501" s="20" t="n"/>
      <c r="L501" s="20" t="n"/>
      <c r="M501" s="23" t="n"/>
      <c r="N501" s="23" t="n"/>
      <c r="O501" s="20" t="n"/>
      <c r="P501" s="24">
        <f>IF(OR(C501&lt;&gt;"Active",J501&lt;&gt;"Available",N501&lt;=M501),0,MAX(0,((N501-M501)*1440-IF(O501="",0,O501))/60))</f>
        <v/>
      </c>
      <c r="Q501" s="22">
        <f>IF(OR(K501="",K501&lt;=0,P501&lt;=0),0,INT(P501*60/K501))</f>
        <v/>
      </c>
      <c r="R501" s="22">
        <f>IF(Q501="","",MAX(0,Q501-IF(L501="",0,L501)))</f>
        <v/>
      </c>
      <c r="S501" s="34">
        <f>IF(Q501=0,"",IF(L501="",0,L501/Q501))</f>
        <v/>
      </c>
      <c r="T501" s="22">
        <f>IF(OR(A501="",C501&lt;&gt;"Active"),"",IF(SUMPRODUCT(($C$7:$C$506="Active")*($D$7:$D$506=D501)*($F$7:$F$506=F501)*($M$7:$M$506&lt;N501)*($N$7:$N$506&gt;M501)*($A$7:$A$506&lt;&gt;A501))&gt;0,"Overlap",""))</f>
        <v/>
      </c>
      <c r="U501" s="22">
        <f>IF(COUNTA(A501:O501)=0,"",IF(A501="","Missing ID",IF(COUNTIF($A$7:$A$506,A501)&gt;1,"Duplicate ID",IF(G501="","Provider not found",IF(N501&lt;=M501,"End must be after start",IF(AND(J501="Available",L501&gt;Q501),"Booked exceeds capacity","OK"))))))</f>
        <v/>
      </c>
      <c r="V501" s="22">
        <f>IF(U501="","",IF(U501&lt;&gt;"OK",U501,IF(T501="Overlap","Overlap","OK")))</f>
        <v/>
      </c>
      <c r="W501" s="20" t="n"/>
      <c r="X501" s="22">
        <f>IF(OR(D501="",C501&lt;&gt;"Active"),0,IF(AND(D501&gt;=Dashboard!$A$5,D501&lt;=Dashboard!$C$5,OR(Dashboard!$E$5="All Clinics",H501=Dashboard!$E$5),OR(Dashboard!$G$5="All Providers",F501=Dashboard!$G$5),OR(Dashboard!$I$5="All Visit Modes",I501=Dashboard!$I$5)),1,0))</f>
        <v/>
      </c>
    </row>
    <row r="502">
      <c r="A502" s="20" t="n"/>
      <c r="B502" s="21" t="n"/>
      <c r="C502" s="20" t="n"/>
      <c r="D502" s="21" t="n"/>
      <c r="E502" s="22">
        <f>IF(D502="","",CHOOSE(WEEKDAY(D502,1),"Sunday","Monday","Tuesday","Wednesday","Thursday","Friday","Saturday"))</f>
        <v/>
      </c>
      <c r="F502" s="20" t="n"/>
      <c r="G502" s="22">
        <f>IFERROR(INDEX('Provider Directory'!$A$7:$A$106,MATCH(F502,'Provider Directory'!$C$7:$C$106,0)),"")</f>
        <v/>
      </c>
      <c r="H502" s="20" t="n"/>
      <c r="I502" s="20" t="n"/>
      <c r="J502" s="20" t="n"/>
      <c r="K502" s="20" t="n"/>
      <c r="L502" s="20" t="n"/>
      <c r="M502" s="23" t="n"/>
      <c r="N502" s="23" t="n"/>
      <c r="O502" s="20" t="n"/>
      <c r="P502" s="24">
        <f>IF(OR(C502&lt;&gt;"Active",J502&lt;&gt;"Available",N502&lt;=M502),0,MAX(0,((N502-M502)*1440-IF(O502="",0,O502))/60))</f>
        <v/>
      </c>
      <c r="Q502" s="22">
        <f>IF(OR(K502="",K502&lt;=0,P502&lt;=0),0,INT(P502*60/K502))</f>
        <v/>
      </c>
      <c r="R502" s="22">
        <f>IF(Q502="","",MAX(0,Q502-IF(L502="",0,L502)))</f>
        <v/>
      </c>
      <c r="S502" s="34">
        <f>IF(Q502=0,"",IF(L502="",0,L502/Q502))</f>
        <v/>
      </c>
      <c r="T502" s="22">
        <f>IF(OR(A502="",C502&lt;&gt;"Active"),"",IF(SUMPRODUCT(($C$7:$C$506="Active")*($D$7:$D$506=D502)*($F$7:$F$506=F502)*($M$7:$M$506&lt;N502)*($N$7:$N$506&gt;M502)*($A$7:$A$506&lt;&gt;A502))&gt;0,"Overlap",""))</f>
        <v/>
      </c>
      <c r="U502" s="22">
        <f>IF(COUNTA(A502:O502)=0,"",IF(A502="","Missing ID",IF(COUNTIF($A$7:$A$506,A502)&gt;1,"Duplicate ID",IF(G502="","Provider not found",IF(N502&lt;=M502,"End must be after start",IF(AND(J502="Available",L502&gt;Q502),"Booked exceeds capacity","OK"))))))</f>
        <v/>
      </c>
      <c r="V502" s="22">
        <f>IF(U502="","",IF(U502&lt;&gt;"OK",U502,IF(T502="Overlap","Overlap","OK")))</f>
        <v/>
      </c>
      <c r="W502" s="20" t="n"/>
      <c r="X502" s="22">
        <f>IF(OR(D502="",C502&lt;&gt;"Active"),0,IF(AND(D502&gt;=Dashboard!$A$5,D502&lt;=Dashboard!$C$5,OR(Dashboard!$E$5="All Clinics",H502=Dashboard!$E$5),OR(Dashboard!$G$5="All Providers",F502=Dashboard!$G$5),OR(Dashboard!$I$5="All Visit Modes",I502=Dashboard!$I$5)),1,0))</f>
        <v/>
      </c>
    </row>
    <row r="503">
      <c r="A503" s="20" t="n"/>
      <c r="B503" s="21" t="n"/>
      <c r="C503" s="20" t="n"/>
      <c r="D503" s="21" t="n"/>
      <c r="E503" s="22">
        <f>IF(D503="","",CHOOSE(WEEKDAY(D503,1),"Sunday","Monday","Tuesday","Wednesday","Thursday","Friday","Saturday"))</f>
        <v/>
      </c>
      <c r="F503" s="20" t="n"/>
      <c r="G503" s="22">
        <f>IFERROR(INDEX('Provider Directory'!$A$7:$A$106,MATCH(F503,'Provider Directory'!$C$7:$C$106,0)),"")</f>
        <v/>
      </c>
      <c r="H503" s="20" t="n"/>
      <c r="I503" s="20" t="n"/>
      <c r="J503" s="20" t="n"/>
      <c r="K503" s="20" t="n"/>
      <c r="L503" s="20" t="n"/>
      <c r="M503" s="23" t="n"/>
      <c r="N503" s="23" t="n"/>
      <c r="O503" s="20" t="n"/>
      <c r="P503" s="24">
        <f>IF(OR(C503&lt;&gt;"Active",J503&lt;&gt;"Available",N503&lt;=M503),0,MAX(0,((N503-M503)*1440-IF(O503="",0,O503))/60))</f>
        <v/>
      </c>
      <c r="Q503" s="22">
        <f>IF(OR(K503="",K503&lt;=0,P503&lt;=0),0,INT(P503*60/K503))</f>
        <v/>
      </c>
      <c r="R503" s="22">
        <f>IF(Q503="","",MAX(0,Q503-IF(L503="",0,L503)))</f>
        <v/>
      </c>
      <c r="S503" s="34">
        <f>IF(Q503=0,"",IF(L503="",0,L503/Q503))</f>
        <v/>
      </c>
      <c r="T503" s="22">
        <f>IF(OR(A503="",C503&lt;&gt;"Active"),"",IF(SUMPRODUCT(($C$7:$C$506="Active")*($D$7:$D$506=D503)*($F$7:$F$506=F503)*($M$7:$M$506&lt;N503)*($N$7:$N$506&gt;M503)*($A$7:$A$506&lt;&gt;A503))&gt;0,"Overlap",""))</f>
        <v/>
      </c>
      <c r="U503" s="22">
        <f>IF(COUNTA(A503:O503)=0,"",IF(A503="","Missing ID",IF(COUNTIF($A$7:$A$506,A503)&gt;1,"Duplicate ID",IF(G503="","Provider not found",IF(N503&lt;=M503,"End must be after start",IF(AND(J503="Available",L503&gt;Q503),"Booked exceeds capacity","OK"))))))</f>
        <v/>
      </c>
      <c r="V503" s="22">
        <f>IF(U503="","",IF(U503&lt;&gt;"OK",U503,IF(T503="Overlap","Overlap","OK")))</f>
        <v/>
      </c>
      <c r="W503" s="20" t="n"/>
      <c r="X503" s="22">
        <f>IF(OR(D503="",C503&lt;&gt;"Active"),0,IF(AND(D503&gt;=Dashboard!$A$5,D503&lt;=Dashboard!$C$5,OR(Dashboard!$E$5="All Clinics",H503=Dashboard!$E$5),OR(Dashboard!$G$5="All Providers",F503=Dashboard!$G$5),OR(Dashboard!$I$5="All Visit Modes",I503=Dashboard!$I$5)),1,0))</f>
        <v/>
      </c>
    </row>
    <row r="504">
      <c r="A504" s="20" t="n"/>
      <c r="B504" s="21" t="n"/>
      <c r="C504" s="20" t="n"/>
      <c r="D504" s="21" t="n"/>
      <c r="E504" s="22">
        <f>IF(D504="","",CHOOSE(WEEKDAY(D504,1),"Sunday","Monday","Tuesday","Wednesday","Thursday","Friday","Saturday"))</f>
        <v/>
      </c>
      <c r="F504" s="20" t="n"/>
      <c r="G504" s="22">
        <f>IFERROR(INDEX('Provider Directory'!$A$7:$A$106,MATCH(F504,'Provider Directory'!$C$7:$C$106,0)),"")</f>
        <v/>
      </c>
      <c r="H504" s="20" t="n"/>
      <c r="I504" s="20" t="n"/>
      <c r="J504" s="20" t="n"/>
      <c r="K504" s="20" t="n"/>
      <c r="L504" s="20" t="n"/>
      <c r="M504" s="23" t="n"/>
      <c r="N504" s="23" t="n"/>
      <c r="O504" s="20" t="n"/>
      <c r="P504" s="24">
        <f>IF(OR(C504&lt;&gt;"Active",J504&lt;&gt;"Available",N504&lt;=M504),0,MAX(0,((N504-M504)*1440-IF(O504="",0,O504))/60))</f>
        <v/>
      </c>
      <c r="Q504" s="22">
        <f>IF(OR(K504="",K504&lt;=0,P504&lt;=0),0,INT(P504*60/K504))</f>
        <v/>
      </c>
      <c r="R504" s="22">
        <f>IF(Q504="","",MAX(0,Q504-IF(L504="",0,L504)))</f>
        <v/>
      </c>
      <c r="S504" s="34">
        <f>IF(Q504=0,"",IF(L504="",0,L504/Q504))</f>
        <v/>
      </c>
      <c r="T504" s="22">
        <f>IF(OR(A504="",C504&lt;&gt;"Active"),"",IF(SUMPRODUCT(($C$7:$C$506="Active")*($D$7:$D$506=D504)*($F$7:$F$506=F504)*($M$7:$M$506&lt;N504)*($N$7:$N$506&gt;M504)*($A$7:$A$506&lt;&gt;A504))&gt;0,"Overlap",""))</f>
        <v/>
      </c>
      <c r="U504" s="22">
        <f>IF(COUNTA(A504:O504)=0,"",IF(A504="","Missing ID",IF(COUNTIF($A$7:$A$506,A504)&gt;1,"Duplicate ID",IF(G504="","Provider not found",IF(N504&lt;=M504,"End must be after start",IF(AND(J504="Available",L504&gt;Q504),"Booked exceeds capacity","OK"))))))</f>
        <v/>
      </c>
      <c r="V504" s="22">
        <f>IF(U504="","",IF(U504&lt;&gt;"OK",U504,IF(T504="Overlap","Overlap","OK")))</f>
        <v/>
      </c>
      <c r="W504" s="20" t="n"/>
      <c r="X504" s="22">
        <f>IF(OR(D504="",C504&lt;&gt;"Active"),0,IF(AND(D504&gt;=Dashboard!$A$5,D504&lt;=Dashboard!$C$5,OR(Dashboard!$E$5="All Clinics",H504=Dashboard!$E$5),OR(Dashboard!$G$5="All Providers",F504=Dashboard!$G$5),OR(Dashboard!$I$5="All Visit Modes",I504=Dashboard!$I$5)),1,0))</f>
        <v/>
      </c>
    </row>
    <row r="505">
      <c r="A505" s="20" t="n"/>
      <c r="B505" s="21" t="n"/>
      <c r="C505" s="20" t="n"/>
      <c r="D505" s="21" t="n"/>
      <c r="E505" s="22">
        <f>IF(D505="","",CHOOSE(WEEKDAY(D505,1),"Sunday","Monday","Tuesday","Wednesday","Thursday","Friday","Saturday"))</f>
        <v/>
      </c>
      <c r="F505" s="20" t="n"/>
      <c r="G505" s="22">
        <f>IFERROR(INDEX('Provider Directory'!$A$7:$A$106,MATCH(F505,'Provider Directory'!$C$7:$C$106,0)),"")</f>
        <v/>
      </c>
      <c r="H505" s="20" t="n"/>
      <c r="I505" s="20" t="n"/>
      <c r="J505" s="20" t="n"/>
      <c r="K505" s="20" t="n"/>
      <c r="L505" s="20" t="n"/>
      <c r="M505" s="23" t="n"/>
      <c r="N505" s="23" t="n"/>
      <c r="O505" s="20" t="n"/>
      <c r="P505" s="24">
        <f>IF(OR(C505&lt;&gt;"Active",J505&lt;&gt;"Available",N505&lt;=M505),0,MAX(0,((N505-M505)*1440-IF(O505="",0,O505))/60))</f>
        <v/>
      </c>
      <c r="Q505" s="22">
        <f>IF(OR(K505="",K505&lt;=0,P505&lt;=0),0,INT(P505*60/K505))</f>
        <v/>
      </c>
      <c r="R505" s="22">
        <f>IF(Q505="","",MAX(0,Q505-IF(L505="",0,L505)))</f>
        <v/>
      </c>
      <c r="S505" s="34">
        <f>IF(Q505=0,"",IF(L505="",0,L505/Q505))</f>
        <v/>
      </c>
      <c r="T505" s="22">
        <f>IF(OR(A505="",C505&lt;&gt;"Active"),"",IF(SUMPRODUCT(($C$7:$C$506="Active")*($D$7:$D$506=D505)*($F$7:$F$506=F505)*($M$7:$M$506&lt;N505)*($N$7:$N$506&gt;M505)*($A$7:$A$506&lt;&gt;A505))&gt;0,"Overlap",""))</f>
        <v/>
      </c>
      <c r="U505" s="22">
        <f>IF(COUNTA(A505:O505)=0,"",IF(A505="","Missing ID",IF(COUNTIF($A$7:$A$506,A505)&gt;1,"Duplicate ID",IF(G505="","Provider not found",IF(N505&lt;=M505,"End must be after start",IF(AND(J505="Available",L505&gt;Q505),"Booked exceeds capacity","OK"))))))</f>
        <v/>
      </c>
      <c r="V505" s="22">
        <f>IF(U505="","",IF(U505&lt;&gt;"OK",U505,IF(T505="Overlap","Overlap","OK")))</f>
        <v/>
      </c>
      <c r="W505" s="20" t="n"/>
      <c r="X505" s="22">
        <f>IF(OR(D505="",C505&lt;&gt;"Active"),0,IF(AND(D505&gt;=Dashboard!$A$5,D505&lt;=Dashboard!$C$5,OR(Dashboard!$E$5="All Clinics",H505=Dashboard!$E$5),OR(Dashboard!$G$5="All Providers",F505=Dashboard!$G$5),OR(Dashboard!$I$5="All Visit Modes",I505=Dashboard!$I$5)),1,0))</f>
        <v/>
      </c>
    </row>
    <row r="506">
      <c r="A506" s="20" t="n"/>
      <c r="B506" s="21" t="n"/>
      <c r="C506" s="20" t="n"/>
      <c r="D506" s="21" t="n"/>
      <c r="E506" s="22">
        <f>IF(D506="","",CHOOSE(WEEKDAY(D506,1),"Sunday","Monday","Tuesday","Wednesday","Thursday","Friday","Saturday"))</f>
        <v/>
      </c>
      <c r="F506" s="20" t="n"/>
      <c r="G506" s="22">
        <f>IFERROR(INDEX('Provider Directory'!$A$7:$A$106,MATCH(F506,'Provider Directory'!$C$7:$C$106,0)),"")</f>
        <v/>
      </c>
      <c r="H506" s="20" t="n"/>
      <c r="I506" s="20" t="n"/>
      <c r="J506" s="20" t="n"/>
      <c r="K506" s="20" t="n"/>
      <c r="L506" s="20" t="n"/>
      <c r="M506" s="23" t="n"/>
      <c r="N506" s="23" t="n"/>
      <c r="O506" s="20" t="n"/>
      <c r="P506" s="24">
        <f>IF(OR(C506&lt;&gt;"Active",J506&lt;&gt;"Available",N506&lt;=M506),0,MAX(0,((N506-M506)*1440-IF(O506="",0,O506))/60))</f>
        <v/>
      </c>
      <c r="Q506" s="22">
        <f>IF(OR(K506="",K506&lt;=0,P506&lt;=0),0,INT(P506*60/K506))</f>
        <v/>
      </c>
      <c r="R506" s="22">
        <f>IF(Q506="","",MAX(0,Q506-IF(L506="",0,L506)))</f>
        <v/>
      </c>
      <c r="S506" s="34">
        <f>IF(Q506=0,"",IF(L506="",0,L506/Q506))</f>
        <v/>
      </c>
      <c r="T506" s="22">
        <f>IF(OR(A506="",C506&lt;&gt;"Active"),"",IF(SUMPRODUCT(($C$7:$C$506="Active")*($D$7:$D$506=D506)*($F$7:$F$506=F506)*($M$7:$M$506&lt;N506)*($N$7:$N$506&gt;M506)*($A$7:$A$506&lt;&gt;A506))&gt;0,"Overlap",""))</f>
        <v/>
      </c>
      <c r="U506" s="22">
        <f>IF(COUNTA(A506:O506)=0,"",IF(A506="","Missing ID",IF(COUNTIF($A$7:$A$506,A506)&gt;1,"Duplicate ID",IF(G506="","Provider not found",IF(N506&lt;=M506,"End must be after start",IF(AND(J506="Available",L506&gt;Q506),"Booked exceeds capacity","OK"))))))</f>
        <v/>
      </c>
      <c r="V506" s="22">
        <f>IF(U506="","",IF(U506&lt;&gt;"OK",U506,IF(T506="Overlap","Overlap","OK")))</f>
        <v/>
      </c>
      <c r="W506" s="20" t="n"/>
      <c r="X506" s="22">
        <f>IF(OR(D506="",C506&lt;&gt;"Active"),0,IF(AND(D506&gt;=Dashboard!$A$5,D506&lt;=Dashboard!$C$5,OR(Dashboard!$E$5="All Clinics",H506=Dashboard!$E$5),OR(Dashboard!$G$5="All Providers",F506=Dashboard!$G$5),OR(Dashboard!$I$5="All Visit Modes",I506=Dashboard!$I$5)),1,0))</f>
        <v/>
      </c>
    </row>
  </sheetData>
  <autoFilter ref="A6:X506"/>
  <mergeCells count="1">
    <mergeCell ref="A1:X1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sheetData>
    <row r="1" ht="26" customHeight="1">
      <c r="A1" s="1" t="inlineStr">
        <is>
          <t>Provider Directory</t>
        </is>
      </c>
    </row>
    <row r="2" ht="20" customHeight="1">
      <c r="A2" s="2" t="inlineStr">
        <is>
          <t>Use professional display names only; do not enter personal contact information.</t>
        </is>
      </c>
    </row>
    <row r="6" ht="34" customHeight="1">
      <c r="A6" s="11" t="inlineStr">
        <is>
          <t>Provider ID</t>
        </is>
      </c>
      <c r="B6" s="11" t="inlineStr">
        <is>
          <t>Provider Name</t>
        </is>
      </c>
      <c r="C6" s="11" t="inlineStr">
        <is>
          <t>Provider Display Name</t>
        </is>
      </c>
      <c r="D6" s="11" t="inlineStr">
        <is>
          <t>Role</t>
        </is>
      </c>
      <c r="E6" s="11" t="inlineStr">
        <is>
          <t>Primary Clinic</t>
        </is>
      </c>
      <c r="F6" s="11" t="inlineStr">
        <is>
          <t>Default Visit Mode</t>
        </is>
      </c>
      <c r="G6" s="11" t="inlineStr">
        <is>
          <t>Active Status</t>
        </is>
      </c>
      <c r="H6" s="11" t="inlineStr">
        <is>
          <t>Scheduling Notes</t>
        </is>
      </c>
    </row>
    <row r="7">
      <c r="A7" s="26" t="inlineStr">
        <is>
          <t>PRV-FIC-001</t>
        </is>
      </c>
      <c r="B7" s="26" t="inlineStr">
        <is>
          <t>Avery Morgan</t>
        </is>
      </c>
      <c r="C7" s="22">
        <f>IF(OR(B7="",D7=""),"",B7&amp;", "&amp;D7)</f>
        <v/>
      </c>
      <c r="D7" s="26" t="inlineStr">
        <is>
          <t>MD</t>
        </is>
      </c>
      <c r="E7" s="26" t="inlineStr">
        <is>
          <t>Cedar Grove Family Clinic</t>
        </is>
      </c>
      <c r="F7" s="26" t="inlineStr">
        <is>
          <t>In-Person</t>
        </is>
      </c>
      <c r="G7" s="26" t="inlineStr">
        <is>
          <t>Active</t>
        </is>
      </c>
      <c r="H7" s="26" t="inlineStr">
        <is>
          <t>Standard weekday coverage</t>
        </is>
      </c>
    </row>
    <row r="8">
      <c r="A8" s="27" t="inlineStr">
        <is>
          <t>PRV-FIC-002</t>
        </is>
      </c>
      <c r="B8" s="27" t="inlineStr">
        <is>
          <t>Jordan Lee</t>
        </is>
      </c>
      <c r="C8" s="22">
        <f>IF(OR(B8="",D8=""),"",B8&amp;", "&amp;D8)</f>
        <v/>
      </c>
      <c r="D8" s="27" t="inlineStr">
        <is>
          <t>NP</t>
        </is>
      </c>
      <c r="E8" s="27" t="inlineStr">
        <is>
          <t>Cedar Grove Family Clinic</t>
        </is>
      </c>
      <c r="F8" s="27" t="inlineStr">
        <is>
          <t>Telehealth</t>
        </is>
      </c>
      <c r="G8" s="27" t="inlineStr">
        <is>
          <t>Active</t>
        </is>
      </c>
      <c r="H8" s="27" t="inlineStr">
        <is>
          <t>Virtual session coverage</t>
        </is>
      </c>
    </row>
    <row r="9">
      <c r="A9" s="26" t="inlineStr">
        <is>
          <t>PRV-FIC-003</t>
        </is>
      </c>
      <c r="B9" s="26" t="inlineStr">
        <is>
          <t>Riley Chen</t>
        </is>
      </c>
      <c r="C9" s="22">
        <f>IF(OR(B9="",D9=""),"",B9&amp;", "&amp;D9)</f>
        <v/>
      </c>
      <c r="D9" s="26" t="inlineStr">
        <is>
          <t>PA-C</t>
        </is>
      </c>
      <c r="E9" s="26" t="inlineStr">
        <is>
          <t>Harbor Point Medical Office</t>
        </is>
      </c>
      <c r="F9" s="26" t="inlineStr">
        <is>
          <t>Hybrid</t>
        </is>
      </c>
      <c r="G9" s="26" t="inlineStr">
        <is>
          <t>Active</t>
        </is>
      </c>
      <c r="H9" s="26" t="inlineStr">
        <is>
          <t>Rotating office coverage</t>
        </is>
      </c>
    </row>
    <row r="10">
      <c r="A10" s="27" t="inlineStr">
        <is>
          <t>PRV-FIC-004</t>
        </is>
      </c>
      <c r="B10" s="27" t="inlineStr">
        <is>
          <t>Cameron Brooks</t>
        </is>
      </c>
      <c r="C10" s="22">
        <f>IF(OR(B10="",D10=""),"",B10&amp;", "&amp;D10)</f>
        <v/>
      </c>
      <c r="D10" s="27" t="inlineStr">
        <is>
          <t>DO</t>
        </is>
      </c>
      <c r="E10" s="27" t="inlineStr">
        <is>
          <t>Juniper Hill Health Center</t>
        </is>
      </c>
      <c r="F10" s="27" t="inlineStr">
        <is>
          <t>Hybrid</t>
        </is>
      </c>
      <c r="G10" s="27" t="inlineStr">
        <is>
          <t>Active</t>
        </is>
      </c>
      <c r="H10" s="27" t="inlineStr">
        <is>
          <t>Variable daily blocks</t>
        </is>
      </c>
    </row>
    <row r="11">
      <c r="A11" s="26" t="inlineStr">
        <is>
          <t>PRV-FIC-005</t>
        </is>
      </c>
      <c r="B11" s="26" t="inlineStr">
        <is>
          <t>Taylor Reed</t>
        </is>
      </c>
      <c r="C11" s="22">
        <f>IF(OR(B11="",D11=""),"",B11&amp;", "&amp;D11)</f>
        <v/>
      </c>
      <c r="D11" s="26" t="inlineStr">
        <is>
          <t>NP</t>
        </is>
      </c>
      <c r="E11" s="26" t="inlineStr">
        <is>
          <t>Northstar Community Clinic</t>
        </is>
      </c>
      <c r="F11" s="26" t="inlineStr">
        <is>
          <t>Telehealth</t>
        </is>
      </c>
      <c r="G11" s="26" t="inlineStr">
        <is>
          <t>Active</t>
        </is>
      </c>
      <c r="H11" s="26" t="inlineStr">
        <is>
          <t>Afternoon availability</t>
        </is>
      </c>
    </row>
    <row r="12">
      <c r="A12" s="27" t="inlineStr">
        <is>
          <t>PRV-FIC-006</t>
        </is>
      </c>
      <c r="B12" s="27" t="inlineStr">
        <is>
          <t>Morgan Patel</t>
        </is>
      </c>
      <c r="C12" s="22">
        <f>IF(OR(B12="",D12=""),"",B12&amp;", "&amp;D12)</f>
        <v/>
      </c>
      <c r="D12" s="27" t="inlineStr">
        <is>
          <t>MD</t>
        </is>
      </c>
      <c r="E12" s="27" t="inlineStr">
        <is>
          <t>Willow Creek Medical Office</t>
        </is>
      </c>
      <c r="F12" s="27" t="inlineStr">
        <is>
          <t>In-Person</t>
        </is>
      </c>
      <c r="G12" s="27" t="inlineStr">
        <is>
          <t>Active</t>
        </is>
      </c>
      <c r="H12" s="27" t="inlineStr">
        <is>
          <t>Extended slot template</t>
        </is>
      </c>
    </row>
    <row r="13">
      <c r="A13" s="26" t="inlineStr">
        <is>
          <t>PRV-FIC-007</t>
        </is>
      </c>
      <c r="B13" s="26" t="inlineStr">
        <is>
          <t>Casey Nguyen</t>
        </is>
      </c>
      <c r="C13" s="22">
        <f>IF(OR(B13="",D13=""),"",B13&amp;", "&amp;D13)</f>
        <v/>
      </c>
      <c r="D13" s="26" t="inlineStr">
        <is>
          <t>NP</t>
        </is>
      </c>
      <c r="E13" s="26" t="inlineStr">
        <is>
          <t>Cedar Grove Family Clinic</t>
        </is>
      </c>
      <c r="F13" s="26" t="inlineStr">
        <is>
          <t>In-Person</t>
        </is>
      </c>
      <c r="G13" s="26" t="inlineStr">
        <is>
          <t>Active</t>
        </is>
      </c>
      <c r="H13" s="26" t="inlineStr">
        <is>
          <t>Limited weekend coverage</t>
        </is>
      </c>
    </row>
    <row r="14">
      <c r="A14" s="27" t="n"/>
      <c r="B14" s="27" t="n"/>
      <c r="C14" s="22">
        <f>IF(OR(B14="",D14=""),"",B14&amp;", "&amp;D14)</f>
        <v/>
      </c>
      <c r="D14" s="27" t="n"/>
      <c r="E14" s="27" t="n"/>
      <c r="F14" s="27" t="n"/>
      <c r="G14" s="27" t="n"/>
      <c r="H14" s="27" t="n"/>
    </row>
    <row r="15">
      <c r="A15" s="26" t="n"/>
      <c r="B15" s="26" t="n"/>
      <c r="C15" s="22">
        <f>IF(OR(B15="",D15=""),"",B15&amp;", "&amp;D15)</f>
        <v/>
      </c>
      <c r="D15" s="26" t="n"/>
      <c r="E15" s="26" t="n"/>
      <c r="F15" s="26" t="n"/>
      <c r="G15" s="26" t="n"/>
      <c r="H15" s="26" t="n"/>
    </row>
    <row r="16">
      <c r="A16" s="27" t="n"/>
      <c r="B16" s="27" t="n"/>
      <c r="C16" s="22">
        <f>IF(OR(B16="",D16=""),"",B16&amp;", "&amp;D16)</f>
        <v/>
      </c>
      <c r="D16" s="27" t="n"/>
      <c r="E16" s="27" t="n"/>
      <c r="F16" s="27" t="n"/>
      <c r="G16" s="27" t="n"/>
      <c r="H16" s="27" t="n"/>
    </row>
    <row r="17">
      <c r="A17" s="26" t="n"/>
      <c r="B17" s="26" t="n"/>
      <c r="C17" s="22">
        <f>IF(OR(B17="",D17=""),"",B17&amp;", "&amp;D17)</f>
        <v/>
      </c>
      <c r="D17" s="26" t="n"/>
      <c r="E17" s="26" t="n"/>
      <c r="F17" s="26" t="n"/>
      <c r="G17" s="26" t="n"/>
      <c r="H17" s="26" t="n"/>
    </row>
    <row r="18">
      <c r="A18" s="27" t="n"/>
      <c r="B18" s="27" t="n"/>
      <c r="C18" s="22">
        <f>IF(OR(B18="",D18=""),"",B18&amp;", "&amp;D18)</f>
        <v/>
      </c>
      <c r="D18" s="27" t="n"/>
      <c r="E18" s="27" t="n"/>
      <c r="F18" s="27" t="n"/>
      <c r="G18" s="27" t="n"/>
      <c r="H18" s="27" t="n"/>
    </row>
    <row r="19">
      <c r="A19" s="26" t="n"/>
      <c r="B19" s="26" t="n"/>
      <c r="C19" s="22">
        <f>IF(OR(B19="",D19=""),"",B19&amp;", "&amp;D19)</f>
        <v/>
      </c>
      <c r="D19" s="26" t="n"/>
      <c r="E19" s="26" t="n"/>
      <c r="F19" s="26" t="n"/>
      <c r="G19" s="26" t="n"/>
      <c r="H19" s="26" t="n"/>
    </row>
    <row r="20">
      <c r="A20" s="27" t="n"/>
      <c r="B20" s="27" t="n"/>
      <c r="C20" s="22">
        <f>IF(OR(B20="",D20=""),"",B20&amp;", "&amp;D20)</f>
        <v/>
      </c>
      <c r="D20" s="27" t="n"/>
      <c r="E20" s="27" t="n"/>
      <c r="F20" s="27" t="n"/>
      <c r="G20" s="27" t="n"/>
      <c r="H20" s="27" t="n"/>
    </row>
    <row r="21">
      <c r="A21" s="26" t="n"/>
      <c r="B21" s="26" t="n"/>
      <c r="C21" s="22">
        <f>IF(OR(B21="",D21=""),"",B21&amp;", "&amp;D21)</f>
        <v/>
      </c>
      <c r="D21" s="26" t="n"/>
      <c r="E21" s="26" t="n"/>
      <c r="F21" s="26" t="n"/>
      <c r="G21" s="26" t="n"/>
      <c r="H21" s="26" t="n"/>
    </row>
    <row r="22">
      <c r="A22" s="27" t="n"/>
      <c r="B22" s="27" t="n"/>
      <c r="C22" s="22">
        <f>IF(OR(B22="",D22=""),"",B22&amp;", "&amp;D22)</f>
        <v/>
      </c>
      <c r="D22" s="27" t="n"/>
      <c r="E22" s="27" t="n"/>
      <c r="F22" s="27" t="n"/>
      <c r="G22" s="27" t="n"/>
      <c r="H22" s="27" t="n"/>
    </row>
    <row r="23">
      <c r="A23" s="26" t="n"/>
      <c r="B23" s="26" t="n"/>
      <c r="C23" s="22">
        <f>IF(OR(B23="",D23=""),"",B23&amp;", "&amp;D23)</f>
        <v/>
      </c>
      <c r="D23" s="26" t="n"/>
      <c r="E23" s="26" t="n"/>
      <c r="F23" s="26" t="n"/>
      <c r="G23" s="26" t="n"/>
      <c r="H23" s="26" t="n"/>
    </row>
    <row r="24">
      <c r="A24" s="27" t="n"/>
      <c r="B24" s="27" t="n"/>
      <c r="C24" s="22">
        <f>IF(OR(B24="",D24=""),"",B24&amp;", "&amp;D24)</f>
        <v/>
      </c>
      <c r="D24" s="27" t="n"/>
      <c r="E24" s="27" t="n"/>
      <c r="F24" s="27" t="n"/>
      <c r="G24" s="27" t="n"/>
      <c r="H24" s="27" t="n"/>
    </row>
    <row r="25">
      <c r="A25" s="26" t="n"/>
      <c r="B25" s="26" t="n"/>
      <c r="C25" s="22">
        <f>IF(OR(B25="",D25=""),"",B25&amp;", "&amp;D25)</f>
        <v/>
      </c>
      <c r="D25" s="26" t="n"/>
      <c r="E25" s="26" t="n"/>
      <c r="F25" s="26" t="n"/>
      <c r="G25" s="26" t="n"/>
      <c r="H25" s="26" t="n"/>
    </row>
    <row r="26">
      <c r="A26" s="27" t="n"/>
      <c r="B26" s="27" t="n"/>
      <c r="C26" s="22">
        <f>IF(OR(B26="",D26=""),"",B26&amp;", "&amp;D26)</f>
        <v/>
      </c>
      <c r="D26" s="27" t="n"/>
      <c r="E26" s="27" t="n"/>
      <c r="F26" s="27" t="n"/>
      <c r="G26" s="27" t="n"/>
      <c r="H26" s="27" t="n"/>
    </row>
    <row r="27">
      <c r="A27" s="26" t="n"/>
      <c r="B27" s="26" t="n"/>
      <c r="C27" s="22">
        <f>IF(OR(B27="",D27=""),"",B27&amp;", "&amp;D27)</f>
        <v/>
      </c>
      <c r="D27" s="26" t="n"/>
      <c r="E27" s="26" t="n"/>
      <c r="F27" s="26" t="n"/>
      <c r="G27" s="26" t="n"/>
      <c r="H27" s="26" t="n"/>
    </row>
    <row r="28">
      <c r="A28" s="27" t="n"/>
      <c r="B28" s="27" t="n"/>
      <c r="C28" s="22">
        <f>IF(OR(B28="",D28=""),"",B28&amp;", "&amp;D28)</f>
        <v/>
      </c>
      <c r="D28" s="27" t="n"/>
      <c r="E28" s="27" t="n"/>
      <c r="F28" s="27" t="n"/>
      <c r="G28" s="27" t="n"/>
      <c r="H28" s="27" t="n"/>
    </row>
    <row r="29">
      <c r="A29" s="26" t="n"/>
      <c r="B29" s="26" t="n"/>
      <c r="C29" s="22">
        <f>IF(OR(B29="",D29=""),"",B29&amp;", "&amp;D29)</f>
        <v/>
      </c>
      <c r="D29" s="26" t="n"/>
      <c r="E29" s="26" t="n"/>
      <c r="F29" s="26" t="n"/>
      <c r="G29" s="26" t="n"/>
      <c r="H29" s="26" t="n"/>
    </row>
    <row r="30">
      <c r="A30" s="27" t="n"/>
      <c r="B30" s="27" t="n"/>
      <c r="C30" s="22">
        <f>IF(OR(B30="",D30=""),"",B30&amp;", "&amp;D30)</f>
        <v/>
      </c>
      <c r="D30" s="27" t="n"/>
      <c r="E30" s="27" t="n"/>
      <c r="F30" s="27" t="n"/>
      <c r="G30" s="27" t="n"/>
      <c r="H30" s="27" t="n"/>
    </row>
    <row r="31">
      <c r="A31" s="26" t="n"/>
      <c r="B31" s="26" t="n"/>
      <c r="C31" s="22">
        <f>IF(OR(B31="",D31=""),"",B31&amp;", "&amp;D31)</f>
        <v/>
      </c>
      <c r="D31" s="26" t="n"/>
      <c r="E31" s="26" t="n"/>
      <c r="F31" s="26" t="n"/>
      <c r="G31" s="26" t="n"/>
      <c r="H31" s="26" t="n"/>
    </row>
    <row r="32">
      <c r="A32" s="27" t="n"/>
      <c r="B32" s="27" t="n"/>
      <c r="C32" s="22">
        <f>IF(OR(B32="",D32=""),"",B32&amp;", "&amp;D32)</f>
        <v/>
      </c>
      <c r="D32" s="27" t="n"/>
      <c r="E32" s="27" t="n"/>
      <c r="F32" s="27" t="n"/>
      <c r="G32" s="27" t="n"/>
      <c r="H32" s="27" t="n"/>
    </row>
    <row r="33">
      <c r="A33" s="26" t="n"/>
      <c r="B33" s="26" t="n"/>
      <c r="C33" s="22">
        <f>IF(OR(B33="",D33=""),"",B33&amp;", "&amp;D33)</f>
        <v/>
      </c>
      <c r="D33" s="26" t="n"/>
      <c r="E33" s="26" t="n"/>
      <c r="F33" s="26" t="n"/>
      <c r="G33" s="26" t="n"/>
      <c r="H33" s="26" t="n"/>
    </row>
    <row r="34">
      <c r="A34" s="27" t="n"/>
      <c r="B34" s="27" t="n"/>
      <c r="C34" s="22">
        <f>IF(OR(B34="",D34=""),"",B34&amp;", "&amp;D34)</f>
        <v/>
      </c>
      <c r="D34" s="27" t="n"/>
      <c r="E34" s="27" t="n"/>
      <c r="F34" s="27" t="n"/>
      <c r="G34" s="27" t="n"/>
      <c r="H34" s="27" t="n"/>
    </row>
    <row r="35">
      <c r="A35" s="26" t="n"/>
      <c r="B35" s="26" t="n"/>
      <c r="C35" s="22">
        <f>IF(OR(B35="",D35=""),"",B35&amp;", "&amp;D35)</f>
        <v/>
      </c>
      <c r="D35" s="26" t="n"/>
      <c r="E35" s="26" t="n"/>
      <c r="F35" s="26" t="n"/>
      <c r="G35" s="26" t="n"/>
      <c r="H35" s="26" t="n"/>
    </row>
    <row r="36">
      <c r="A36" s="27" t="n"/>
      <c r="B36" s="27" t="n"/>
      <c r="C36" s="22">
        <f>IF(OR(B36="",D36=""),"",B36&amp;", "&amp;D36)</f>
        <v/>
      </c>
      <c r="D36" s="27" t="n"/>
      <c r="E36" s="27" t="n"/>
      <c r="F36" s="27" t="n"/>
      <c r="G36" s="27" t="n"/>
      <c r="H36" s="27" t="n"/>
    </row>
    <row r="37">
      <c r="A37" s="26" t="n"/>
      <c r="B37" s="26" t="n"/>
      <c r="C37" s="22">
        <f>IF(OR(B37="",D37=""),"",B37&amp;", "&amp;D37)</f>
        <v/>
      </c>
      <c r="D37" s="26" t="n"/>
      <c r="E37" s="26" t="n"/>
      <c r="F37" s="26" t="n"/>
      <c r="G37" s="26" t="n"/>
      <c r="H37" s="26" t="n"/>
    </row>
    <row r="38">
      <c r="A38" s="27" t="n"/>
      <c r="B38" s="27" t="n"/>
      <c r="C38" s="22">
        <f>IF(OR(B38="",D38=""),"",B38&amp;", "&amp;D38)</f>
        <v/>
      </c>
      <c r="D38" s="27" t="n"/>
      <c r="E38" s="27" t="n"/>
      <c r="F38" s="27" t="n"/>
      <c r="G38" s="27" t="n"/>
      <c r="H38" s="27" t="n"/>
    </row>
    <row r="39">
      <c r="A39" s="26" t="n"/>
      <c r="B39" s="26" t="n"/>
      <c r="C39" s="22">
        <f>IF(OR(B39="",D39=""),"",B39&amp;", "&amp;D39)</f>
        <v/>
      </c>
      <c r="D39" s="26" t="n"/>
      <c r="E39" s="26" t="n"/>
      <c r="F39" s="26" t="n"/>
      <c r="G39" s="26" t="n"/>
      <c r="H39" s="26" t="n"/>
    </row>
    <row r="40">
      <c r="A40" s="27" t="n"/>
      <c r="B40" s="27" t="n"/>
      <c r="C40" s="22">
        <f>IF(OR(B40="",D40=""),"",B40&amp;", "&amp;D40)</f>
        <v/>
      </c>
      <c r="D40" s="27" t="n"/>
      <c r="E40" s="27" t="n"/>
      <c r="F40" s="27" t="n"/>
      <c r="G40" s="27" t="n"/>
      <c r="H40" s="27" t="n"/>
    </row>
    <row r="41">
      <c r="A41" s="26" t="n"/>
      <c r="B41" s="26" t="n"/>
      <c r="C41" s="22">
        <f>IF(OR(B41="",D41=""),"",B41&amp;", "&amp;D41)</f>
        <v/>
      </c>
      <c r="D41" s="26" t="n"/>
      <c r="E41" s="26" t="n"/>
      <c r="F41" s="26" t="n"/>
      <c r="G41" s="26" t="n"/>
      <c r="H41" s="26" t="n"/>
    </row>
    <row r="42">
      <c r="A42" s="27" t="n"/>
      <c r="B42" s="27" t="n"/>
      <c r="C42" s="22">
        <f>IF(OR(B42="",D42=""),"",B42&amp;", "&amp;D42)</f>
        <v/>
      </c>
      <c r="D42" s="27" t="n"/>
      <c r="E42" s="27" t="n"/>
      <c r="F42" s="27" t="n"/>
      <c r="G42" s="27" t="n"/>
      <c r="H42" s="27" t="n"/>
    </row>
    <row r="43">
      <c r="A43" s="26" t="n"/>
      <c r="B43" s="26" t="n"/>
      <c r="C43" s="22">
        <f>IF(OR(B43="",D43=""),"",B43&amp;", "&amp;D43)</f>
        <v/>
      </c>
      <c r="D43" s="26" t="n"/>
      <c r="E43" s="26" t="n"/>
      <c r="F43" s="26" t="n"/>
      <c r="G43" s="26" t="n"/>
      <c r="H43" s="26" t="n"/>
    </row>
    <row r="44">
      <c r="A44" s="27" t="n"/>
      <c r="B44" s="27" t="n"/>
      <c r="C44" s="22">
        <f>IF(OR(B44="",D44=""),"",B44&amp;", "&amp;D44)</f>
        <v/>
      </c>
      <c r="D44" s="27" t="n"/>
      <c r="E44" s="27" t="n"/>
      <c r="F44" s="27" t="n"/>
      <c r="G44" s="27" t="n"/>
      <c r="H44" s="27" t="n"/>
    </row>
    <row r="45">
      <c r="A45" s="26" t="n"/>
      <c r="B45" s="26" t="n"/>
      <c r="C45" s="22">
        <f>IF(OR(B45="",D45=""),"",B45&amp;", "&amp;D45)</f>
        <v/>
      </c>
      <c r="D45" s="26" t="n"/>
      <c r="E45" s="26" t="n"/>
      <c r="F45" s="26" t="n"/>
      <c r="G45" s="26" t="n"/>
      <c r="H45" s="26" t="n"/>
    </row>
    <row r="46">
      <c r="A46" s="27" t="n"/>
      <c r="B46" s="27" t="n"/>
      <c r="C46" s="22">
        <f>IF(OR(B46="",D46=""),"",B46&amp;", "&amp;D46)</f>
        <v/>
      </c>
      <c r="D46" s="27" t="n"/>
      <c r="E46" s="27" t="n"/>
      <c r="F46" s="27" t="n"/>
      <c r="G46" s="27" t="n"/>
      <c r="H46" s="27" t="n"/>
    </row>
    <row r="47">
      <c r="A47" s="26" t="n"/>
      <c r="B47" s="26" t="n"/>
      <c r="C47" s="22">
        <f>IF(OR(B47="",D47=""),"",B47&amp;", "&amp;D47)</f>
        <v/>
      </c>
      <c r="D47" s="26" t="n"/>
      <c r="E47" s="26" t="n"/>
      <c r="F47" s="26" t="n"/>
      <c r="G47" s="26" t="n"/>
      <c r="H47" s="26" t="n"/>
    </row>
    <row r="48">
      <c r="A48" s="27" t="n"/>
      <c r="B48" s="27" t="n"/>
      <c r="C48" s="22">
        <f>IF(OR(B48="",D48=""),"",B48&amp;", "&amp;D48)</f>
        <v/>
      </c>
      <c r="D48" s="27" t="n"/>
      <c r="E48" s="27" t="n"/>
      <c r="F48" s="27" t="n"/>
      <c r="G48" s="27" t="n"/>
      <c r="H48" s="27" t="n"/>
    </row>
    <row r="49">
      <c r="A49" s="26" t="n"/>
      <c r="B49" s="26" t="n"/>
      <c r="C49" s="22">
        <f>IF(OR(B49="",D49=""),"",B49&amp;", "&amp;D49)</f>
        <v/>
      </c>
      <c r="D49" s="26" t="n"/>
      <c r="E49" s="26" t="n"/>
      <c r="F49" s="26" t="n"/>
      <c r="G49" s="26" t="n"/>
      <c r="H49" s="26" t="n"/>
    </row>
    <row r="50">
      <c r="A50" s="27" t="n"/>
      <c r="B50" s="27" t="n"/>
      <c r="C50" s="22">
        <f>IF(OR(B50="",D50=""),"",B50&amp;", "&amp;D50)</f>
        <v/>
      </c>
      <c r="D50" s="27" t="n"/>
      <c r="E50" s="27" t="n"/>
      <c r="F50" s="27" t="n"/>
      <c r="G50" s="27" t="n"/>
      <c r="H50" s="27" t="n"/>
    </row>
    <row r="51">
      <c r="A51" s="26" t="n"/>
      <c r="B51" s="26" t="n"/>
      <c r="C51" s="22">
        <f>IF(OR(B51="",D51=""),"",B51&amp;", "&amp;D51)</f>
        <v/>
      </c>
      <c r="D51" s="26" t="n"/>
      <c r="E51" s="26" t="n"/>
      <c r="F51" s="26" t="n"/>
      <c r="G51" s="26" t="n"/>
      <c r="H51" s="26" t="n"/>
    </row>
    <row r="52">
      <c r="A52" s="27" t="n"/>
      <c r="B52" s="27" t="n"/>
      <c r="C52" s="22">
        <f>IF(OR(B52="",D52=""),"",B52&amp;", "&amp;D52)</f>
        <v/>
      </c>
      <c r="D52" s="27" t="n"/>
      <c r="E52" s="27" t="n"/>
      <c r="F52" s="27" t="n"/>
      <c r="G52" s="27" t="n"/>
      <c r="H52" s="27" t="n"/>
    </row>
    <row r="53">
      <c r="A53" s="26" t="n"/>
      <c r="B53" s="26" t="n"/>
      <c r="C53" s="22">
        <f>IF(OR(B53="",D53=""),"",B53&amp;", "&amp;D53)</f>
        <v/>
      </c>
      <c r="D53" s="26" t="n"/>
      <c r="E53" s="26" t="n"/>
      <c r="F53" s="26" t="n"/>
      <c r="G53" s="26" t="n"/>
      <c r="H53" s="26" t="n"/>
    </row>
    <row r="54">
      <c r="A54" s="27" t="n"/>
      <c r="B54" s="27" t="n"/>
      <c r="C54" s="22">
        <f>IF(OR(B54="",D54=""),"",B54&amp;", "&amp;D54)</f>
        <v/>
      </c>
      <c r="D54" s="27" t="n"/>
      <c r="E54" s="27" t="n"/>
      <c r="F54" s="27" t="n"/>
      <c r="G54" s="27" t="n"/>
      <c r="H54" s="27" t="n"/>
    </row>
    <row r="55">
      <c r="A55" s="26" t="n"/>
      <c r="B55" s="26" t="n"/>
      <c r="C55" s="22">
        <f>IF(OR(B55="",D55=""),"",B55&amp;", "&amp;D55)</f>
        <v/>
      </c>
      <c r="D55" s="26" t="n"/>
      <c r="E55" s="26" t="n"/>
      <c r="F55" s="26" t="n"/>
      <c r="G55" s="26" t="n"/>
      <c r="H55" s="26" t="n"/>
    </row>
    <row r="56">
      <c r="A56" s="27" t="n"/>
      <c r="B56" s="27" t="n"/>
      <c r="C56" s="22">
        <f>IF(OR(B56="",D56=""),"",B56&amp;", "&amp;D56)</f>
        <v/>
      </c>
      <c r="D56" s="27" t="n"/>
      <c r="E56" s="27" t="n"/>
      <c r="F56" s="27" t="n"/>
      <c r="G56" s="27" t="n"/>
      <c r="H56" s="27" t="n"/>
    </row>
    <row r="57">
      <c r="A57" s="26" t="n"/>
      <c r="B57" s="26" t="n"/>
      <c r="C57" s="22">
        <f>IF(OR(B57="",D57=""),"",B57&amp;", "&amp;D57)</f>
        <v/>
      </c>
      <c r="D57" s="26" t="n"/>
      <c r="E57" s="26" t="n"/>
      <c r="F57" s="26" t="n"/>
      <c r="G57" s="26" t="n"/>
      <c r="H57" s="26" t="n"/>
    </row>
    <row r="58">
      <c r="A58" s="27" t="n"/>
      <c r="B58" s="27" t="n"/>
      <c r="C58" s="22">
        <f>IF(OR(B58="",D58=""),"",B58&amp;", "&amp;D58)</f>
        <v/>
      </c>
      <c r="D58" s="27" t="n"/>
      <c r="E58" s="27" t="n"/>
      <c r="F58" s="27" t="n"/>
      <c r="G58" s="27" t="n"/>
      <c r="H58" s="27" t="n"/>
    </row>
    <row r="59">
      <c r="A59" s="26" t="n"/>
      <c r="B59" s="26" t="n"/>
      <c r="C59" s="22">
        <f>IF(OR(B59="",D59=""),"",B59&amp;", "&amp;D59)</f>
        <v/>
      </c>
      <c r="D59" s="26" t="n"/>
      <c r="E59" s="26" t="n"/>
      <c r="F59" s="26" t="n"/>
      <c r="G59" s="26" t="n"/>
      <c r="H59" s="26" t="n"/>
    </row>
    <row r="60">
      <c r="A60" s="27" t="n"/>
      <c r="B60" s="27" t="n"/>
      <c r="C60" s="22">
        <f>IF(OR(B60="",D60=""),"",B60&amp;", "&amp;D60)</f>
        <v/>
      </c>
      <c r="D60" s="27" t="n"/>
      <c r="E60" s="27" t="n"/>
      <c r="F60" s="27" t="n"/>
      <c r="G60" s="27" t="n"/>
      <c r="H60" s="27" t="n"/>
    </row>
    <row r="61">
      <c r="A61" s="26" t="n"/>
      <c r="B61" s="26" t="n"/>
      <c r="C61" s="22">
        <f>IF(OR(B61="",D61=""),"",B61&amp;", "&amp;D61)</f>
        <v/>
      </c>
      <c r="D61" s="26" t="n"/>
      <c r="E61" s="26" t="n"/>
      <c r="F61" s="26" t="n"/>
      <c r="G61" s="26" t="n"/>
      <c r="H61" s="26" t="n"/>
    </row>
    <row r="62">
      <c r="A62" s="27" t="n"/>
      <c r="B62" s="27" t="n"/>
      <c r="C62" s="22">
        <f>IF(OR(B62="",D62=""),"",B62&amp;", "&amp;D62)</f>
        <v/>
      </c>
      <c r="D62" s="27" t="n"/>
      <c r="E62" s="27" t="n"/>
      <c r="F62" s="27" t="n"/>
      <c r="G62" s="27" t="n"/>
      <c r="H62" s="27" t="n"/>
    </row>
    <row r="63">
      <c r="A63" s="26" t="n"/>
      <c r="B63" s="26" t="n"/>
      <c r="C63" s="22">
        <f>IF(OR(B63="",D63=""),"",B63&amp;", "&amp;D63)</f>
        <v/>
      </c>
      <c r="D63" s="26" t="n"/>
      <c r="E63" s="26" t="n"/>
      <c r="F63" s="26" t="n"/>
      <c r="G63" s="26" t="n"/>
      <c r="H63" s="26" t="n"/>
    </row>
    <row r="64">
      <c r="A64" s="27" t="n"/>
      <c r="B64" s="27" t="n"/>
      <c r="C64" s="22">
        <f>IF(OR(B64="",D64=""),"",B64&amp;", "&amp;D64)</f>
        <v/>
      </c>
      <c r="D64" s="27" t="n"/>
      <c r="E64" s="27" t="n"/>
      <c r="F64" s="27" t="n"/>
      <c r="G64" s="27" t="n"/>
      <c r="H64" s="27" t="n"/>
    </row>
    <row r="65">
      <c r="A65" s="26" t="n"/>
      <c r="B65" s="26" t="n"/>
      <c r="C65" s="22">
        <f>IF(OR(B65="",D65=""),"",B65&amp;", "&amp;D65)</f>
        <v/>
      </c>
      <c r="D65" s="26" t="n"/>
      <c r="E65" s="26" t="n"/>
      <c r="F65" s="26" t="n"/>
      <c r="G65" s="26" t="n"/>
      <c r="H65" s="26" t="n"/>
    </row>
    <row r="66">
      <c r="A66" s="27" t="n"/>
      <c r="B66" s="27" t="n"/>
      <c r="C66" s="22">
        <f>IF(OR(B66="",D66=""),"",B66&amp;", "&amp;D66)</f>
        <v/>
      </c>
      <c r="D66" s="27" t="n"/>
      <c r="E66" s="27" t="n"/>
      <c r="F66" s="27" t="n"/>
      <c r="G66" s="27" t="n"/>
      <c r="H66" s="27" t="n"/>
    </row>
    <row r="67">
      <c r="A67" s="26" t="n"/>
      <c r="B67" s="26" t="n"/>
      <c r="C67" s="22">
        <f>IF(OR(B67="",D67=""),"",B67&amp;", "&amp;D67)</f>
        <v/>
      </c>
      <c r="D67" s="26" t="n"/>
      <c r="E67" s="26" t="n"/>
      <c r="F67" s="26" t="n"/>
      <c r="G67" s="26" t="n"/>
      <c r="H67" s="26" t="n"/>
    </row>
    <row r="68">
      <c r="A68" s="27" t="n"/>
      <c r="B68" s="27" t="n"/>
      <c r="C68" s="22">
        <f>IF(OR(B68="",D68=""),"",B68&amp;", "&amp;D68)</f>
        <v/>
      </c>
      <c r="D68" s="27" t="n"/>
      <c r="E68" s="27" t="n"/>
      <c r="F68" s="27" t="n"/>
      <c r="G68" s="27" t="n"/>
      <c r="H68" s="27" t="n"/>
    </row>
    <row r="69">
      <c r="A69" s="26" t="n"/>
      <c r="B69" s="26" t="n"/>
      <c r="C69" s="22">
        <f>IF(OR(B69="",D69=""),"",B69&amp;", "&amp;D69)</f>
        <v/>
      </c>
      <c r="D69" s="26" t="n"/>
      <c r="E69" s="26" t="n"/>
      <c r="F69" s="26" t="n"/>
      <c r="G69" s="26" t="n"/>
      <c r="H69" s="26" t="n"/>
    </row>
    <row r="70">
      <c r="A70" s="27" t="n"/>
      <c r="B70" s="27" t="n"/>
      <c r="C70" s="22">
        <f>IF(OR(B70="",D70=""),"",B70&amp;", "&amp;D70)</f>
        <v/>
      </c>
      <c r="D70" s="27" t="n"/>
      <c r="E70" s="27" t="n"/>
      <c r="F70" s="27" t="n"/>
      <c r="G70" s="27" t="n"/>
      <c r="H70" s="27" t="n"/>
    </row>
    <row r="71">
      <c r="A71" s="26" t="n"/>
      <c r="B71" s="26" t="n"/>
      <c r="C71" s="22">
        <f>IF(OR(B71="",D71=""),"",B71&amp;", "&amp;D71)</f>
        <v/>
      </c>
      <c r="D71" s="26" t="n"/>
      <c r="E71" s="26" t="n"/>
      <c r="F71" s="26" t="n"/>
      <c r="G71" s="26" t="n"/>
      <c r="H71" s="26" t="n"/>
    </row>
    <row r="72">
      <c r="A72" s="27" t="n"/>
      <c r="B72" s="27" t="n"/>
      <c r="C72" s="22">
        <f>IF(OR(B72="",D72=""),"",B72&amp;", "&amp;D72)</f>
        <v/>
      </c>
      <c r="D72" s="27" t="n"/>
      <c r="E72" s="27" t="n"/>
      <c r="F72" s="27" t="n"/>
      <c r="G72" s="27" t="n"/>
      <c r="H72" s="27" t="n"/>
    </row>
    <row r="73">
      <c r="A73" s="26" t="n"/>
      <c r="B73" s="26" t="n"/>
      <c r="C73" s="22">
        <f>IF(OR(B73="",D73=""),"",B73&amp;", "&amp;D73)</f>
        <v/>
      </c>
      <c r="D73" s="26" t="n"/>
      <c r="E73" s="26" t="n"/>
      <c r="F73" s="26" t="n"/>
      <c r="G73" s="26" t="n"/>
      <c r="H73" s="26" t="n"/>
    </row>
    <row r="74">
      <c r="A74" s="27" t="n"/>
      <c r="B74" s="27" t="n"/>
      <c r="C74" s="22">
        <f>IF(OR(B74="",D74=""),"",B74&amp;", "&amp;D74)</f>
        <v/>
      </c>
      <c r="D74" s="27" t="n"/>
      <c r="E74" s="27" t="n"/>
      <c r="F74" s="27" t="n"/>
      <c r="G74" s="27" t="n"/>
      <c r="H74" s="27" t="n"/>
    </row>
    <row r="75">
      <c r="A75" s="26" t="n"/>
      <c r="B75" s="26" t="n"/>
      <c r="C75" s="22">
        <f>IF(OR(B75="",D75=""),"",B75&amp;", "&amp;D75)</f>
        <v/>
      </c>
      <c r="D75" s="26" t="n"/>
      <c r="E75" s="26" t="n"/>
      <c r="F75" s="26" t="n"/>
      <c r="G75" s="26" t="n"/>
      <c r="H75" s="26" t="n"/>
    </row>
    <row r="76">
      <c r="A76" s="27" t="n"/>
      <c r="B76" s="27" t="n"/>
      <c r="C76" s="22">
        <f>IF(OR(B76="",D76=""),"",B76&amp;", "&amp;D76)</f>
        <v/>
      </c>
      <c r="D76" s="27" t="n"/>
      <c r="E76" s="27" t="n"/>
      <c r="F76" s="27" t="n"/>
      <c r="G76" s="27" t="n"/>
      <c r="H76" s="27" t="n"/>
    </row>
    <row r="77">
      <c r="A77" s="26" t="n"/>
      <c r="B77" s="26" t="n"/>
      <c r="C77" s="22">
        <f>IF(OR(B77="",D77=""),"",B77&amp;", "&amp;D77)</f>
        <v/>
      </c>
      <c r="D77" s="26" t="n"/>
      <c r="E77" s="26" t="n"/>
      <c r="F77" s="26" t="n"/>
      <c r="G77" s="26" t="n"/>
      <c r="H77" s="26" t="n"/>
    </row>
    <row r="78">
      <c r="A78" s="27" t="n"/>
      <c r="B78" s="27" t="n"/>
      <c r="C78" s="22">
        <f>IF(OR(B78="",D78=""),"",B78&amp;", "&amp;D78)</f>
        <v/>
      </c>
      <c r="D78" s="27" t="n"/>
      <c r="E78" s="27" t="n"/>
      <c r="F78" s="27" t="n"/>
      <c r="G78" s="27" t="n"/>
      <c r="H78" s="27" t="n"/>
    </row>
    <row r="79">
      <c r="A79" s="26" t="n"/>
      <c r="B79" s="26" t="n"/>
      <c r="C79" s="22">
        <f>IF(OR(B79="",D79=""),"",B79&amp;", "&amp;D79)</f>
        <v/>
      </c>
      <c r="D79" s="26" t="n"/>
      <c r="E79" s="26" t="n"/>
      <c r="F79" s="26" t="n"/>
      <c r="G79" s="26" t="n"/>
      <c r="H79" s="26" t="n"/>
    </row>
    <row r="80">
      <c r="A80" s="27" t="n"/>
      <c r="B80" s="27" t="n"/>
      <c r="C80" s="22">
        <f>IF(OR(B80="",D80=""),"",B80&amp;", "&amp;D80)</f>
        <v/>
      </c>
      <c r="D80" s="27" t="n"/>
      <c r="E80" s="27" t="n"/>
      <c r="F80" s="27" t="n"/>
      <c r="G80" s="27" t="n"/>
      <c r="H80" s="27" t="n"/>
    </row>
    <row r="81">
      <c r="A81" s="26" t="n"/>
      <c r="B81" s="26" t="n"/>
      <c r="C81" s="22">
        <f>IF(OR(B81="",D81=""),"",B81&amp;", "&amp;D81)</f>
        <v/>
      </c>
      <c r="D81" s="26" t="n"/>
      <c r="E81" s="26" t="n"/>
      <c r="F81" s="26" t="n"/>
      <c r="G81" s="26" t="n"/>
      <c r="H81" s="26" t="n"/>
    </row>
    <row r="82">
      <c r="A82" s="27" t="n"/>
      <c r="B82" s="27" t="n"/>
      <c r="C82" s="22">
        <f>IF(OR(B82="",D82=""),"",B82&amp;", "&amp;D82)</f>
        <v/>
      </c>
      <c r="D82" s="27" t="n"/>
      <c r="E82" s="27" t="n"/>
      <c r="F82" s="27" t="n"/>
      <c r="G82" s="27" t="n"/>
      <c r="H82" s="27" t="n"/>
    </row>
    <row r="83">
      <c r="A83" s="26" t="n"/>
      <c r="B83" s="26" t="n"/>
      <c r="C83" s="22">
        <f>IF(OR(B83="",D83=""),"",B83&amp;", "&amp;D83)</f>
        <v/>
      </c>
      <c r="D83" s="26" t="n"/>
      <c r="E83" s="26" t="n"/>
      <c r="F83" s="26" t="n"/>
      <c r="G83" s="26" t="n"/>
      <c r="H83" s="26" t="n"/>
    </row>
    <row r="84">
      <c r="A84" s="27" t="n"/>
      <c r="B84" s="27" t="n"/>
      <c r="C84" s="22">
        <f>IF(OR(B84="",D84=""),"",B84&amp;", "&amp;D84)</f>
        <v/>
      </c>
      <c r="D84" s="27" t="n"/>
      <c r="E84" s="27" t="n"/>
      <c r="F84" s="27" t="n"/>
      <c r="G84" s="27" t="n"/>
      <c r="H84" s="27" t="n"/>
    </row>
    <row r="85">
      <c r="A85" s="26" t="n"/>
      <c r="B85" s="26" t="n"/>
      <c r="C85" s="22">
        <f>IF(OR(B85="",D85=""),"",B85&amp;", "&amp;D85)</f>
        <v/>
      </c>
      <c r="D85" s="26" t="n"/>
      <c r="E85" s="26" t="n"/>
      <c r="F85" s="26" t="n"/>
      <c r="G85" s="26" t="n"/>
      <c r="H85" s="26" t="n"/>
    </row>
    <row r="86">
      <c r="A86" s="27" t="n"/>
      <c r="B86" s="27" t="n"/>
      <c r="C86" s="22">
        <f>IF(OR(B86="",D86=""),"",B86&amp;", "&amp;D86)</f>
        <v/>
      </c>
      <c r="D86" s="27" t="n"/>
      <c r="E86" s="27" t="n"/>
      <c r="F86" s="27" t="n"/>
      <c r="G86" s="27" t="n"/>
      <c r="H86" s="27" t="n"/>
    </row>
    <row r="87">
      <c r="A87" s="26" t="n"/>
      <c r="B87" s="26" t="n"/>
      <c r="C87" s="22">
        <f>IF(OR(B87="",D87=""),"",B87&amp;", "&amp;D87)</f>
        <v/>
      </c>
      <c r="D87" s="26" t="n"/>
      <c r="E87" s="26" t="n"/>
      <c r="F87" s="26" t="n"/>
      <c r="G87" s="26" t="n"/>
      <c r="H87" s="26" t="n"/>
    </row>
    <row r="88">
      <c r="A88" s="27" t="n"/>
      <c r="B88" s="27" t="n"/>
      <c r="C88" s="22">
        <f>IF(OR(B88="",D88=""),"",B88&amp;", "&amp;D88)</f>
        <v/>
      </c>
      <c r="D88" s="27" t="n"/>
      <c r="E88" s="27" t="n"/>
      <c r="F88" s="27" t="n"/>
      <c r="G88" s="27" t="n"/>
      <c r="H88" s="27" t="n"/>
    </row>
    <row r="89">
      <c r="A89" s="26" t="n"/>
      <c r="B89" s="26" t="n"/>
      <c r="C89" s="22">
        <f>IF(OR(B89="",D89=""),"",B89&amp;", "&amp;D89)</f>
        <v/>
      </c>
      <c r="D89" s="26" t="n"/>
      <c r="E89" s="26" t="n"/>
      <c r="F89" s="26" t="n"/>
      <c r="G89" s="26" t="n"/>
      <c r="H89" s="26" t="n"/>
    </row>
    <row r="90">
      <c r="A90" s="27" t="n"/>
      <c r="B90" s="27" t="n"/>
      <c r="C90" s="22">
        <f>IF(OR(B90="",D90=""),"",B90&amp;", "&amp;D90)</f>
        <v/>
      </c>
      <c r="D90" s="27" t="n"/>
      <c r="E90" s="27" t="n"/>
      <c r="F90" s="27" t="n"/>
      <c r="G90" s="27" t="n"/>
      <c r="H90" s="27" t="n"/>
    </row>
    <row r="91">
      <c r="A91" s="26" t="n"/>
      <c r="B91" s="26" t="n"/>
      <c r="C91" s="22">
        <f>IF(OR(B91="",D91=""),"",B91&amp;", "&amp;D91)</f>
        <v/>
      </c>
      <c r="D91" s="26" t="n"/>
      <c r="E91" s="26" t="n"/>
      <c r="F91" s="26" t="n"/>
      <c r="G91" s="26" t="n"/>
      <c r="H91" s="26" t="n"/>
    </row>
    <row r="92">
      <c r="A92" s="27" t="n"/>
      <c r="B92" s="27" t="n"/>
      <c r="C92" s="22">
        <f>IF(OR(B92="",D92=""),"",B92&amp;", "&amp;D92)</f>
        <v/>
      </c>
      <c r="D92" s="27" t="n"/>
      <c r="E92" s="27" t="n"/>
      <c r="F92" s="27" t="n"/>
      <c r="G92" s="27" t="n"/>
      <c r="H92" s="27" t="n"/>
    </row>
    <row r="93">
      <c r="A93" s="26" t="n"/>
      <c r="B93" s="26" t="n"/>
      <c r="C93" s="22">
        <f>IF(OR(B93="",D93=""),"",B93&amp;", "&amp;D93)</f>
        <v/>
      </c>
      <c r="D93" s="26" t="n"/>
      <c r="E93" s="26" t="n"/>
      <c r="F93" s="26" t="n"/>
      <c r="G93" s="26" t="n"/>
      <c r="H93" s="26" t="n"/>
    </row>
    <row r="94">
      <c r="A94" s="27" t="n"/>
      <c r="B94" s="27" t="n"/>
      <c r="C94" s="22">
        <f>IF(OR(B94="",D94=""),"",B94&amp;", "&amp;D94)</f>
        <v/>
      </c>
      <c r="D94" s="27" t="n"/>
      <c r="E94" s="27" t="n"/>
      <c r="F94" s="27" t="n"/>
      <c r="G94" s="27" t="n"/>
      <c r="H94" s="27" t="n"/>
    </row>
    <row r="95">
      <c r="A95" s="26" t="n"/>
      <c r="B95" s="26" t="n"/>
      <c r="C95" s="22">
        <f>IF(OR(B95="",D95=""),"",B95&amp;", "&amp;D95)</f>
        <v/>
      </c>
      <c r="D95" s="26" t="n"/>
      <c r="E95" s="26" t="n"/>
      <c r="F95" s="26" t="n"/>
      <c r="G95" s="26" t="n"/>
      <c r="H95" s="26" t="n"/>
    </row>
    <row r="96">
      <c r="A96" s="27" t="n"/>
      <c r="B96" s="27" t="n"/>
      <c r="C96" s="22">
        <f>IF(OR(B96="",D96=""),"",B96&amp;", "&amp;D96)</f>
        <v/>
      </c>
      <c r="D96" s="27" t="n"/>
      <c r="E96" s="27" t="n"/>
      <c r="F96" s="27" t="n"/>
      <c r="G96" s="27" t="n"/>
      <c r="H96" s="27" t="n"/>
    </row>
    <row r="97">
      <c r="A97" s="26" t="n"/>
      <c r="B97" s="26" t="n"/>
      <c r="C97" s="22">
        <f>IF(OR(B97="",D97=""),"",B97&amp;", "&amp;D97)</f>
        <v/>
      </c>
      <c r="D97" s="26" t="n"/>
      <c r="E97" s="26" t="n"/>
      <c r="F97" s="26" t="n"/>
      <c r="G97" s="26" t="n"/>
      <c r="H97" s="26" t="n"/>
    </row>
    <row r="98">
      <c r="A98" s="27" t="n"/>
      <c r="B98" s="27" t="n"/>
      <c r="C98" s="22">
        <f>IF(OR(B98="",D98=""),"",B98&amp;", "&amp;D98)</f>
        <v/>
      </c>
      <c r="D98" s="27" t="n"/>
      <c r="E98" s="27" t="n"/>
      <c r="F98" s="27" t="n"/>
      <c r="G98" s="27" t="n"/>
      <c r="H98" s="27" t="n"/>
    </row>
    <row r="99">
      <c r="A99" s="26" t="n"/>
      <c r="B99" s="26" t="n"/>
      <c r="C99" s="22">
        <f>IF(OR(B99="",D99=""),"",B99&amp;", "&amp;D99)</f>
        <v/>
      </c>
      <c r="D99" s="26" t="n"/>
      <c r="E99" s="26" t="n"/>
      <c r="F99" s="26" t="n"/>
      <c r="G99" s="26" t="n"/>
      <c r="H99" s="26" t="n"/>
    </row>
    <row r="100">
      <c r="A100" s="27" t="n"/>
      <c r="B100" s="27" t="n"/>
      <c r="C100" s="22">
        <f>IF(OR(B100="",D100=""),"",B100&amp;", "&amp;D100)</f>
        <v/>
      </c>
      <c r="D100" s="27" t="n"/>
      <c r="E100" s="27" t="n"/>
      <c r="F100" s="27" t="n"/>
      <c r="G100" s="27" t="n"/>
      <c r="H100" s="27" t="n"/>
    </row>
    <row r="101">
      <c r="A101" s="26" t="n"/>
      <c r="B101" s="26" t="n"/>
      <c r="C101" s="22">
        <f>IF(OR(B101="",D101=""),"",B101&amp;", "&amp;D101)</f>
        <v/>
      </c>
      <c r="D101" s="26" t="n"/>
      <c r="E101" s="26" t="n"/>
      <c r="F101" s="26" t="n"/>
      <c r="G101" s="26" t="n"/>
      <c r="H101" s="26" t="n"/>
    </row>
    <row r="102">
      <c r="A102" s="27" t="n"/>
      <c r="B102" s="27" t="n"/>
      <c r="C102" s="22">
        <f>IF(OR(B102="",D102=""),"",B102&amp;", "&amp;D102)</f>
        <v/>
      </c>
      <c r="D102" s="27" t="n"/>
      <c r="E102" s="27" t="n"/>
      <c r="F102" s="27" t="n"/>
      <c r="G102" s="27" t="n"/>
      <c r="H102" s="27" t="n"/>
    </row>
    <row r="103">
      <c r="A103" s="26" t="n"/>
      <c r="B103" s="26" t="n"/>
      <c r="C103" s="22">
        <f>IF(OR(B103="",D103=""),"",B103&amp;", "&amp;D103)</f>
        <v/>
      </c>
      <c r="D103" s="26" t="n"/>
      <c r="E103" s="26" t="n"/>
      <c r="F103" s="26" t="n"/>
      <c r="G103" s="26" t="n"/>
      <c r="H103" s="26" t="n"/>
    </row>
    <row r="104">
      <c r="A104" s="27" t="n"/>
      <c r="B104" s="27" t="n"/>
      <c r="C104" s="22">
        <f>IF(OR(B104="",D104=""),"",B104&amp;", "&amp;D104)</f>
        <v/>
      </c>
      <c r="D104" s="27" t="n"/>
      <c r="E104" s="27" t="n"/>
      <c r="F104" s="27" t="n"/>
      <c r="G104" s="27" t="n"/>
      <c r="H104" s="27" t="n"/>
    </row>
    <row r="105">
      <c r="A105" s="26" t="n"/>
      <c r="B105" s="26" t="n"/>
      <c r="C105" s="22">
        <f>IF(OR(B105="",D105=""),"",B105&amp;", "&amp;D105)</f>
        <v/>
      </c>
      <c r="D105" s="26" t="n"/>
      <c r="E105" s="26" t="n"/>
      <c r="F105" s="26" t="n"/>
      <c r="G105" s="26" t="n"/>
      <c r="H105" s="26" t="n"/>
    </row>
    <row r="106">
      <c r="A106" s="27" t="n"/>
      <c r="B106" s="27" t="n"/>
      <c r="C106" s="22">
        <f>IF(OR(B106="",D106=""),"",B106&amp;", "&amp;D106)</f>
        <v/>
      </c>
      <c r="D106" s="27" t="n"/>
      <c r="E106" s="27" t="n"/>
      <c r="F106" s="27" t="n"/>
      <c r="G106" s="27" t="n"/>
      <c r="H106" s="27" t="n"/>
    </row>
  </sheetData>
  <autoFilter ref="A6:H106"/>
  <mergeCells count="1">
    <mergeCell ref="A1:H1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10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sheetData>
    <row r="1" ht="26" customHeight="1">
      <c r="A1" s="1" t="inlineStr">
        <is>
          <t>Lists &amp; Settings</t>
        </is>
      </c>
    </row>
    <row r="2" ht="20" customHeight="1">
      <c r="A2" s="2" t="inlineStr">
        <is>
          <t>Edit only the clearly marked organization list cells.</t>
        </is>
      </c>
    </row>
    <row r="4">
      <c r="A4" s="28" t="inlineStr">
        <is>
          <t>Clinics</t>
        </is>
      </c>
      <c r="B4" s="28" t="inlineStr">
        <is>
          <t>Visit Modes</t>
        </is>
      </c>
      <c r="C4" s="28" t="inlineStr">
        <is>
          <t>Block Types</t>
        </is>
      </c>
      <c r="D4" s="28" t="inlineStr">
        <is>
          <t>Record Statuses</t>
        </is>
      </c>
      <c r="E4" s="28" t="inlineStr">
        <is>
          <t>Provider Roles</t>
        </is>
      </c>
      <c r="F4" s="28" t="inlineStr">
        <is>
          <t>Active Statuses</t>
        </is>
      </c>
      <c r="G4" s="28" t="inlineStr">
        <is>
          <t>Slot Length Minutes</t>
        </is>
      </c>
      <c r="I4" s="28" t="inlineStr">
        <is>
          <t>Dashboard Clinics</t>
        </is>
      </c>
      <c r="J4" s="28" t="inlineStr">
        <is>
          <t>Dashboard Visit Modes</t>
        </is>
      </c>
      <c r="L4" s="28" t="inlineStr">
        <is>
          <t>Dashboard Providers</t>
        </is>
      </c>
    </row>
    <row r="5">
      <c r="A5" t="inlineStr">
        <is>
          <t>Cedar Grove Family Clinic</t>
        </is>
      </c>
      <c r="B5" t="inlineStr">
        <is>
          <t>In-Person</t>
        </is>
      </c>
      <c r="C5" t="inlineStr">
        <is>
          <t>Available</t>
        </is>
      </c>
      <c r="D5" t="inlineStr">
        <is>
          <t>Active</t>
        </is>
      </c>
      <c r="E5" t="inlineStr">
        <is>
          <t>MD</t>
        </is>
      </c>
      <c r="F5" t="inlineStr">
        <is>
          <t>Active</t>
        </is>
      </c>
      <c r="G5" t="n">
        <v>10</v>
      </c>
      <c r="I5" t="inlineStr">
        <is>
          <t>All Clinics</t>
        </is>
      </c>
      <c r="J5" t="inlineStr">
        <is>
          <t>All Visit Modes</t>
        </is>
      </c>
      <c r="L5" t="inlineStr">
        <is>
          <t>All Providers</t>
        </is>
      </c>
    </row>
    <row r="6">
      <c r="A6" t="inlineStr">
        <is>
          <t>Harbor Point Medical Office</t>
        </is>
      </c>
      <c r="B6" t="inlineStr">
        <is>
          <t>Telehealth</t>
        </is>
      </c>
      <c r="C6" t="inlineStr">
        <is>
          <t>Reserved Admin</t>
        </is>
      </c>
      <c r="D6" t="inlineStr">
        <is>
          <t>Cancelled</t>
        </is>
      </c>
      <c r="E6" t="inlineStr">
        <is>
          <t>DO</t>
        </is>
      </c>
      <c r="F6" t="inlineStr">
        <is>
          <t>Inactive</t>
        </is>
      </c>
      <c r="G6" t="n">
        <v>15</v>
      </c>
      <c r="I6">
        <f>IF(A5="","",A5)</f>
        <v/>
      </c>
      <c r="J6">
        <f>IF(B5="","",B5)</f>
        <v/>
      </c>
      <c r="L6">
        <f>IF('Provider Directory'!$G7="Active",'Provider Directory'!$C7,"")</f>
        <v/>
      </c>
    </row>
    <row r="7">
      <c r="A7" t="inlineStr">
        <is>
          <t>Juniper Hill Health Center</t>
        </is>
      </c>
      <c r="B7" t="inlineStr">
        <is>
          <t>Hybrid</t>
        </is>
      </c>
      <c r="C7" t="inlineStr">
        <is>
          <t>Unavailable</t>
        </is>
      </c>
      <c r="E7" t="inlineStr">
        <is>
          <t>NP</t>
        </is>
      </c>
      <c r="G7" t="n">
        <v>20</v>
      </c>
      <c r="I7">
        <f>IF(A6="","",A6)</f>
        <v/>
      </c>
      <c r="J7">
        <f>IF(B6="","",B6)</f>
        <v/>
      </c>
      <c r="L7">
        <f>IF('Provider Directory'!$G8="Active",'Provider Directory'!$C8,"")</f>
        <v/>
      </c>
    </row>
    <row r="8">
      <c r="A8" t="inlineStr">
        <is>
          <t>Northstar Community Clinic</t>
        </is>
      </c>
      <c r="E8" t="inlineStr">
        <is>
          <t>PA-C</t>
        </is>
      </c>
      <c r="G8" t="n">
        <v>30</v>
      </c>
      <c r="I8">
        <f>IF(A7="","",A7)</f>
        <v/>
      </c>
      <c r="J8">
        <f>IF(B7="","",B7)</f>
        <v/>
      </c>
      <c r="L8">
        <f>IF('Provider Directory'!$G9="Active",'Provider Directory'!$C9,"")</f>
        <v/>
      </c>
    </row>
    <row r="9">
      <c r="A9" t="inlineStr">
        <is>
          <t>Willow Creek Medical Office</t>
        </is>
      </c>
      <c r="G9" t="n">
        <v>40</v>
      </c>
      <c r="I9">
        <f>IF(A8="","",A8)</f>
        <v/>
      </c>
      <c r="J9">
        <f>IF(B8="","",B8)</f>
        <v/>
      </c>
      <c r="L9">
        <f>IF('Provider Directory'!$G10="Active",'Provider Directory'!$C10,"")</f>
        <v/>
      </c>
    </row>
    <row r="10">
      <c r="G10" t="n">
        <v>45</v>
      </c>
      <c r="I10">
        <f>IF(A9="","",A9)</f>
        <v/>
      </c>
      <c r="J10">
        <f>IF(B9="","",B9)</f>
        <v/>
      </c>
      <c r="L10">
        <f>IF('Provider Directory'!$G11="Active",'Provider Directory'!$C11,"")</f>
        <v/>
      </c>
    </row>
    <row r="11">
      <c r="G11" t="n">
        <v>60</v>
      </c>
      <c r="I11">
        <f>IF(A10="","",A10)</f>
        <v/>
      </c>
      <c r="J11">
        <f>IF(B10="","",B10)</f>
        <v/>
      </c>
      <c r="L11">
        <f>IF('Provider Directory'!$G12="Active",'Provider Directory'!$C12,"")</f>
        <v/>
      </c>
    </row>
    <row r="12">
      <c r="I12">
        <f>IF(A11="","",A11)</f>
        <v/>
      </c>
      <c r="J12">
        <f>IF(B11="","",B11)</f>
        <v/>
      </c>
      <c r="L12">
        <f>IF('Provider Directory'!$G13="Active",'Provider Directory'!$C13,"")</f>
        <v/>
      </c>
    </row>
    <row r="13">
      <c r="I13">
        <f>IF(A12="","",A12)</f>
        <v/>
      </c>
      <c r="J13">
        <f>IF(B12="","",B12)</f>
        <v/>
      </c>
      <c r="L13">
        <f>IF('Provider Directory'!$G14="Active",'Provider Directory'!$C14,"")</f>
        <v/>
      </c>
    </row>
    <row r="14">
      <c r="I14">
        <f>IF(A13="","",A13)</f>
        <v/>
      </c>
      <c r="J14">
        <f>IF(B13="","",B13)</f>
        <v/>
      </c>
      <c r="L14">
        <f>IF('Provider Directory'!$G15="Active",'Provider Directory'!$C15,"")</f>
        <v/>
      </c>
    </row>
    <row r="15">
      <c r="I15">
        <f>IF(A14="","",A14)</f>
        <v/>
      </c>
      <c r="J15">
        <f>IF(B14="","",B14)</f>
        <v/>
      </c>
      <c r="L15">
        <f>IF('Provider Directory'!$G16="Active",'Provider Directory'!$C16,"")</f>
        <v/>
      </c>
    </row>
    <row r="16">
      <c r="I16">
        <f>IF(A15="","",A15)</f>
        <v/>
      </c>
      <c r="J16">
        <f>IF(B15="","",B15)</f>
        <v/>
      </c>
      <c r="L16">
        <f>IF('Provider Directory'!$G17="Active",'Provider Directory'!$C17,"")</f>
        <v/>
      </c>
    </row>
    <row r="17">
      <c r="I17">
        <f>IF(A16="","",A16)</f>
        <v/>
      </c>
      <c r="J17">
        <f>IF(B16="","",B16)</f>
        <v/>
      </c>
      <c r="L17">
        <f>IF('Provider Directory'!$G18="Active",'Provider Directory'!$C18,"")</f>
        <v/>
      </c>
    </row>
    <row r="18">
      <c r="I18">
        <f>IF(A17="","",A17)</f>
        <v/>
      </c>
      <c r="J18">
        <f>IF(B17="","",B17)</f>
        <v/>
      </c>
      <c r="L18">
        <f>IF('Provider Directory'!$G19="Active",'Provider Directory'!$C19,"")</f>
        <v/>
      </c>
    </row>
    <row r="19">
      <c r="I19">
        <f>IF(A18="","",A18)</f>
        <v/>
      </c>
      <c r="J19">
        <f>IF(B18="","",B18)</f>
        <v/>
      </c>
      <c r="L19">
        <f>IF('Provider Directory'!$G20="Active",'Provider Directory'!$C20,"")</f>
        <v/>
      </c>
    </row>
    <row r="20">
      <c r="I20">
        <f>IF(A19="","",A19)</f>
        <v/>
      </c>
      <c r="J20">
        <f>IF(B19="","",B19)</f>
        <v/>
      </c>
      <c r="L20">
        <f>IF('Provider Directory'!$G21="Active",'Provider Directory'!$C21,"")</f>
        <v/>
      </c>
    </row>
    <row r="21">
      <c r="I21">
        <f>IF(A20="","",A20)</f>
        <v/>
      </c>
      <c r="J21">
        <f>IF(B20="","",B20)</f>
        <v/>
      </c>
      <c r="L21">
        <f>IF('Provider Directory'!$G22="Active",'Provider Directory'!$C22,"")</f>
        <v/>
      </c>
    </row>
    <row r="22">
      <c r="I22">
        <f>IF(A21="","",A21)</f>
        <v/>
      </c>
      <c r="J22">
        <f>IF(B21="","",B21)</f>
        <v/>
      </c>
      <c r="L22">
        <f>IF('Provider Directory'!$G23="Active",'Provider Directory'!$C23,"")</f>
        <v/>
      </c>
    </row>
    <row r="23">
      <c r="I23">
        <f>IF(A22="","",A22)</f>
        <v/>
      </c>
      <c r="J23">
        <f>IF(B22="","",B22)</f>
        <v/>
      </c>
      <c r="L23">
        <f>IF('Provider Directory'!$G24="Active",'Provider Directory'!$C24,"")</f>
        <v/>
      </c>
    </row>
    <row r="24">
      <c r="I24">
        <f>IF(A23="","",A23)</f>
        <v/>
      </c>
      <c r="J24">
        <f>IF(B23="","",B23)</f>
        <v/>
      </c>
      <c r="L24">
        <f>IF('Provider Directory'!$G25="Active",'Provider Directory'!$C25,"")</f>
        <v/>
      </c>
    </row>
    <row r="25">
      <c r="I25">
        <f>IF(A24="","",A24)</f>
        <v/>
      </c>
      <c r="J25">
        <f>IF(B24="","",B24)</f>
        <v/>
      </c>
      <c r="L25">
        <f>IF('Provider Directory'!$G26="Active",'Provider Directory'!$C26,"")</f>
        <v/>
      </c>
    </row>
    <row r="26">
      <c r="I26">
        <f>IF(A25="","",A25)</f>
        <v/>
      </c>
      <c r="J26">
        <f>IF(B25="","",B25)</f>
        <v/>
      </c>
      <c r="L26">
        <f>IF('Provider Directory'!$G27="Active",'Provider Directory'!$C27,"")</f>
        <v/>
      </c>
    </row>
    <row r="27">
      <c r="I27">
        <f>IF(A26="","",A26)</f>
        <v/>
      </c>
      <c r="J27">
        <f>IF(B26="","",B26)</f>
        <v/>
      </c>
      <c r="L27">
        <f>IF('Provider Directory'!$G28="Active",'Provider Directory'!$C28,"")</f>
        <v/>
      </c>
    </row>
    <row r="28">
      <c r="I28">
        <f>IF(A27="","",A27)</f>
        <v/>
      </c>
      <c r="J28">
        <f>IF(B27="","",B27)</f>
        <v/>
      </c>
      <c r="L28">
        <f>IF('Provider Directory'!$G29="Active",'Provider Directory'!$C29,"")</f>
        <v/>
      </c>
    </row>
    <row r="29">
      <c r="I29">
        <f>IF(A28="","",A28)</f>
        <v/>
      </c>
      <c r="J29">
        <f>IF(B28="","",B28)</f>
        <v/>
      </c>
      <c r="L29">
        <f>IF('Provider Directory'!$G30="Active",'Provider Directory'!$C30,"")</f>
        <v/>
      </c>
    </row>
    <row r="30">
      <c r="I30">
        <f>IF(A29="","",A29)</f>
        <v/>
      </c>
      <c r="J30">
        <f>IF(B29="","",B29)</f>
        <v/>
      </c>
      <c r="L30">
        <f>IF('Provider Directory'!$G31="Active",'Provider Directory'!$C31,"")</f>
        <v/>
      </c>
    </row>
    <row r="31">
      <c r="I31">
        <f>IF(A30="","",A30)</f>
        <v/>
      </c>
      <c r="J31">
        <f>IF(B30="","",B30)</f>
        <v/>
      </c>
      <c r="L31">
        <f>IF('Provider Directory'!$G32="Active",'Provider Directory'!$C32,"")</f>
        <v/>
      </c>
    </row>
    <row r="32">
      <c r="I32">
        <f>IF(A31="","",A31)</f>
        <v/>
      </c>
      <c r="J32">
        <f>IF(B31="","",B31)</f>
        <v/>
      </c>
      <c r="L32">
        <f>IF('Provider Directory'!$G33="Active",'Provider Directory'!$C33,"")</f>
        <v/>
      </c>
    </row>
    <row r="33">
      <c r="I33">
        <f>IF(A32="","",A32)</f>
        <v/>
      </c>
      <c r="J33">
        <f>IF(B32="","",B32)</f>
        <v/>
      </c>
      <c r="L33">
        <f>IF('Provider Directory'!$G34="Active",'Provider Directory'!$C34,"")</f>
        <v/>
      </c>
    </row>
    <row r="34">
      <c r="I34">
        <f>IF(A33="","",A33)</f>
        <v/>
      </c>
      <c r="J34">
        <f>IF(B33="","",B33)</f>
        <v/>
      </c>
      <c r="L34">
        <f>IF('Provider Directory'!$G35="Active",'Provider Directory'!$C35,"")</f>
        <v/>
      </c>
    </row>
    <row r="35">
      <c r="I35">
        <f>IF(A34="","",A34)</f>
        <v/>
      </c>
      <c r="J35">
        <f>IF(B34="","",B34)</f>
        <v/>
      </c>
      <c r="L35">
        <f>IF('Provider Directory'!$G36="Active",'Provider Directory'!$C36,"")</f>
        <v/>
      </c>
    </row>
    <row r="36">
      <c r="I36">
        <f>IF(A35="","",A35)</f>
        <v/>
      </c>
      <c r="J36">
        <f>IF(B35="","",B35)</f>
        <v/>
      </c>
      <c r="L36">
        <f>IF('Provider Directory'!$G37="Active",'Provider Directory'!$C37,"")</f>
        <v/>
      </c>
    </row>
    <row r="37">
      <c r="I37">
        <f>IF(A36="","",A36)</f>
        <v/>
      </c>
      <c r="J37">
        <f>IF(B36="","",B36)</f>
        <v/>
      </c>
      <c r="L37">
        <f>IF('Provider Directory'!$G38="Active",'Provider Directory'!$C38,"")</f>
        <v/>
      </c>
    </row>
    <row r="38">
      <c r="I38">
        <f>IF(A37="","",A37)</f>
        <v/>
      </c>
      <c r="J38">
        <f>IF(B37="","",B37)</f>
        <v/>
      </c>
      <c r="L38">
        <f>IF('Provider Directory'!$G39="Active",'Provider Directory'!$C39,"")</f>
        <v/>
      </c>
    </row>
    <row r="39">
      <c r="I39">
        <f>IF(A38="","",A38)</f>
        <v/>
      </c>
      <c r="J39">
        <f>IF(B38="","",B38)</f>
        <v/>
      </c>
      <c r="L39">
        <f>IF('Provider Directory'!$G40="Active",'Provider Directory'!$C40,"")</f>
        <v/>
      </c>
    </row>
    <row r="40">
      <c r="I40">
        <f>IF(A39="","",A39)</f>
        <v/>
      </c>
      <c r="J40">
        <f>IF(B39="","",B39)</f>
        <v/>
      </c>
      <c r="L40">
        <f>IF('Provider Directory'!$G41="Active",'Provider Directory'!$C41,"")</f>
        <v/>
      </c>
    </row>
    <row r="41">
      <c r="I41">
        <f>IF(A40="","",A40)</f>
        <v/>
      </c>
      <c r="J41">
        <f>IF(B40="","",B40)</f>
        <v/>
      </c>
      <c r="L41">
        <f>IF('Provider Directory'!$G42="Active",'Provider Directory'!$C42,"")</f>
        <v/>
      </c>
    </row>
    <row r="42">
      <c r="I42">
        <f>IF(A41="","",A41)</f>
        <v/>
      </c>
      <c r="J42">
        <f>IF(B41="","",B41)</f>
        <v/>
      </c>
      <c r="L42">
        <f>IF('Provider Directory'!$G43="Active",'Provider Directory'!$C43,"")</f>
        <v/>
      </c>
    </row>
    <row r="43">
      <c r="I43">
        <f>IF(A42="","",A42)</f>
        <v/>
      </c>
      <c r="J43">
        <f>IF(B42="","",B42)</f>
        <v/>
      </c>
      <c r="L43">
        <f>IF('Provider Directory'!$G44="Active",'Provider Directory'!$C44,"")</f>
        <v/>
      </c>
    </row>
    <row r="44">
      <c r="I44">
        <f>IF(A43="","",A43)</f>
        <v/>
      </c>
      <c r="J44">
        <f>IF(B43="","",B43)</f>
        <v/>
      </c>
      <c r="L44">
        <f>IF('Provider Directory'!$G45="Active",'Provider Directory'!$C45,"")</f>
        <v/>
      </c>
    </row>
    <row r="45">
      <c r="I45">
        <f>IF(A44="","",A44)</f>
        <v/>
      </c>
      <c r="J45">
        <f>IF(B44="","",B44)</f>
        <v/>
      </c>
      <c r="L45">
        <f>IF('Provider Directory'!$G46="Active",'Provider Directory'!$C46,"")</f>
        <v/>
      </c>
    </row>
    <row r="46">
      <c r="I46">
        <f>IF(A45="","",A45)</f>
        <v/>
      </c>
      <c r="J46">
        <f>IF(B45="","",B45)</f>
        <v/>
      </c>
      <c r="L46">
        <f>IF('Provider Directory'!$G47="Active",'Provider Directory'!$C47,"")</f>
        <v/>
      </c>
    </row>
    <row r="47">
      <c r="I47">
        <f>IF(A46="","",A46)</f>
        <v/>
      </c>
      <c r="J47">
        <f>IF(B46="","",B46)</f>
        <v/>
      </c>
      <c r="L47">
        <f>IF('Provider Directory'!$G48="Active",'Provider Directory'!$C48,"")</f>
        <v/>
      </c>
    </row>
    <row r="48">
      <c r="I48">
        <f>IF(A47="","",A47)</f>
        <v/>
      </c>
      <c r="J48">
        <f>IF(B47="","",B47)</f>
        <v/>
      </c>
      <c r="L48">
        <f>IF('Provider Directory'!$G49="Active",'Provider Directory'!$C49,"")</f>
        <v/>
      </c>
    </row>
    <row r="49">
      <c r="I49">
        <f>IF(A48="","",A48)</f>
        <v/>
      </c>
      <c r="J49">
        <f>IF(B48="","",B48)</f>
        <v/>
      </c>
      <c r="L49">
        <f>IF('Provider Directory'!$G50="Active",'Provider Directory'!$C50,"")</f>
        <v/>
      </c>
    </row>
    <row r="50">
      <c r="I50">
        <f>IF(A49="","",A49)</f>
        <v/>
      </c>
      <c r="J50">
        <f>IF(B49="","",B49)</f>
        <v/>
      </c>
      <c r="L50">
        <f>IF('Provider Directory'!$G51="Active",'Provider Directory'!$C51,"")</f>
        <v/>
      </c>
    </row>
    <row r="51">
      <c r="I51">
        <f>IF(A50="","",A50)</f>
        <v/>
      </c>
      <c r="J51">
        <f>IF(B50="","",B50)</f>
        <v/>
      </c>
      <c r="L51">
        <f>IF('Provider Directory'!$G52="Active",'Provider Directory'!$C52,"")</f>
        <v/>
      </c>
    </row>
    <row r="52">
      <c r="I52">
        <f>IF(A51="","",A51)</f>
        <v/>
      </c>
      <c r="J52">
        <f>IF(B51="","",B51)</f>
        <v/>
      </c>
      <c r="L52">
        <f>IF('Provider Directory'!$G53="Active",'Provider Directory'!$C53,"")</f>
        <v/>
      </c>
    </row>
    <row r="53">
      <c r="I53">
        <f>IF(A52="","",A52)</f>
        <v/>
      </c>
      <c r="J53">
        <f>IF(B52="","",B52)</f>
        <v/>
      </c>
      <c r="L53">
        <f>IF('Provider Directory'!$G54="Active",'Provider Directory'!$C54,"")</f>
        <v/>
      </c>
    </row>
    <row r="54">
      <c r="I54">
        <f>IF(A53="","",A53)</f>
        <v/>
      </c>
      <c r="J54">
        <f>IF(B53="","",B53)</f>
        <v/>
      </c>
      <c r="L54">
        <f>IF('Provider Directory'!$G55="Active",'Provider Directory'!$C55,"")</f>
        <v/>
      </c>
    </row>
    <row r="55">
      <c r="I55">
        <f>IF(A54="","",A54)</f>
        <v/>
      </c>
      <c r="J55">
        <f>IF(B54="","",B54)</f>
        <v/>
      </c>
      <c r="L55">
        <f>IF('Provider Directory'!$G56="Active",'Provider Directory'!$C56,"")</f>
        <v/>
      </c>
    </row>
    <row r="56">
      <c r="I56">
        <f>IF(A55="","",A55)</f>
        <v/>
      </c>
      <c r="J56">
        <f>IF(B55="","",B55)</f>
        <v/>
      </c>
      <c r="L56">
        <f>IF('Provider Directory'!$G57="Active",'Provider Directory'!$C57,"")</f>
        <v/>
      </c>
    </row>
    <row r="57">
      <c r="I57">
        <f>IF(A56="","",A56)</f>
        <v/>
      </c>
      <c r="J57">
        <f>IF(B56="","",B56)</f>
        <v/>
      </c>
      <c r="L57">
        <f>IF('Provider Directory'!$G58="Active",'Provider Directory'!$C58,"")</f>
        <v/>
      </c>
    </row>
    <row r="58">
      <c r="I58">
        <f>IF(A57="","",A57)</f>
        <v/>
      </c>
      <c r="J58">
        <f>IF(B57="","",B57)</f>
        <v/>
      </c>
      <c r="L58">
        <f>IF('Provider Directory'!$G59="Active",'Provider Directory'!$C59,"")</f>
        <v/>
      </c>
    </row>
    <row r="59">
      <c r="I59">
        <f>IF(A58="","",A58)</f>
        <v/>
      </c>
      <c r="J59">
        <f>IF(B58="","",B58)</f>
        <v/>
      </c>
      <c r="L59">
        <f>IF('Provider Directory'!$G60="Active",'Provider Directory'!$C60,"")</f>
        <v/>
      </c>
    </row>
    <row r="60">
      <c r="I60">
        <f>IF(A59="","",A59)</f>
        <v/>
      </c>
      <c r="J60">
        <f>IF(B59="","",B59)</f>
        <v/>
      </c>
      <c r="L60">
        <f>IF('Provider Directory'!$G61="Active",'Provider Directory'!$C61,"")</f>
        <v/>
      </c>
    </row>
    <row r="61">
      <c r="I61">
        <f>IF(A60="","",A60)</f>
        <v/>
      </c>
      <c r="J61">
        <f>IF(B60="","",B60)</f>
        <v/>
      </c>
      <c r="L61">
        <f>IF('Provider Directory'!$G62="Active",'Provider Directory'!$C62,"")</f>
        <v/>
      </c>
    </row>
    <row r="62">
      <c r="I62">
        <f>IF(A61="","",A61)</f>
        <v/>
      </c>
      <c r="J62">
        <f>IF(B61="","",B61)</f>
        <v/>
      </c>
      <c r="L62">
        <f>IF('Provider Directory'!$G63="Active",'Provider Directory'!$C63,"")</f>
        <v/>
      </c>
    </row>
    <row r="63">
      <c r="I63">
        <f>IF(A62="","",A62)</f>
        <v/>
      </c>
      <c r="J63">
        <f>IF(B62="","",B62)</f>
        <v/>
      </c>
      <c r="L63">
        <f>IF('Provider Directory'!$G64="Active",'Provider Directory'!$C64,"")</f>
        <v/>
      </c>
    </row>
    <row r="64">
      <c r="I64">
        <f>IF(A63="","",A63)</f>
        <v/>
      </c>
      <c r="J64">
        <f>IF(B63="","",B63)</f>
        <v/>
      </c>
      <c r="L64">
        <f>IF('Provider Directory'!$G65="Active",'Provider Directory'!$C65,"")</f>
        <v/>
      </c>
    </row>
    <row r="65">
      <c r="I65">
        <f>IF(A64="","",A64)</f>
        <v/>
      </c>
      <c r="J65">
        <f>IF(B64="","",B64)</f>
        <v/>
      </c>
      <c r="L65">
        <f>IF('Provider Directory'!$G66="Active",'Provider Directory'!$C66,"")</f>
        <v/>
      </c>
    </row>
    <row r="66">
      <c r="I66">
        <f>IF(A65="","",A65)</f>
        <v/>
      </c>
      <c r="J66">
        <f>IF(B65="","",B65)</f>
        <v/>
      </c>
      <c r="L66">
        <f>IF('Provider Directory'!$G67="Active",'Provider Directory'!$C67,"")</f>
        <v/>
      </c>
    </row>
    <row r="67">
      <c r="I67">
        <f>IF(A66="","",A66)</f>
        <v/>
      </c>
      <c r="J67">
        <f>IF(B66="","",B66)</f>
        <v/>
      </c>
      <c r="L67">
        <f>IF('Provider Directory'!$G68="Active",'Provider Directory'!$C68,"")</f>
        <v/>
      </c>
    </row>
    <row r="68">
      <c r="I68">
        <f>IF(A67="","",A67)</f>
        <v/>
      </c>
      <c r="J68">
        <f>IF(B67="","",B67)</f>
        <v/>
      </c>
      <c r="L68">
        <f>IF('Provider Directory'!$G69="Active",'Provider Directory'!$C69,"")</f>
        <v/>
      </c>
    </row>
    <row r="69">
      <c r="I69">
        <f>IF(A68="","",A68)</f>
        <v/>
      </c>
      <c r="J69">
        <f>IF(B68="","",B68)</f>
        <v/>
      </c>
      <c r="L69">
        <f>IF('Provider Directory'!$G70="Active",'Provider Directory'!$C70,"")</f>
        <v/>
      </c>
    </row>
    <row r="70">
      <c r="I70">
        <f>IF(A69="","",A69)</f>
        <v/>
      </c>
      <c r="J70">
        <f>IF(B69="","",B69)</f>
        <v/>
      </c>
      <c r="L70">
        <f>IF('Provider Directory'!$G71="Active",'Provider Directory'!$C71,"")</f>
        <v/>
      </c>
    </row>
    <row r="71">
      <c r="I71">
        <f>IF(A70="","",A70)</f>
        <v/>
      </c>
      <c r="J71">
        <f>IF(B70="","",B70)</f>
        <v/>
      </c>
      <c r="L71">
        <f>IF('Provider Directory'!$G72="Active",'Provider Directory'!$C72,"")</f>
        <v/>
      </c>
    </row>
    <row r="72">
      <c r="I72">
        <f>IF(A71="","",A71)</f>
        <v/>
      </c>
      <c r="J72">
        <f>IF(B71="","",B71)</f>
        <v/>
      </c>
      <c r="L72">
        <f>IF('Provider Directory'!$G73="Active",'Provider Directory'!$C73,"")</f>
        <v/>
      </c>
    </row>
    <row r="73">
      <c r="I73">
        <f>IF(A72="","",A72)</f>
        <v/>
      </c>
      <c r="J73">
        <f>IF(B72="","",B72)</f>
        <v/>
      </c>
      <c r="L73">
        <f>IF('Provider Directory'!$G74="Active",'Provider Directory'!$C74,"")</f>
        <v/>
      </c>
    </row>
    <row r="74">
      <c r="I74">
        <f>IF(A73="","",A73)</f>
        <v/>
      </c>
      <c r="J74">
        <f>IF(B73="","",B73)</f>
        <v/>
      </c>
      <c r="L74">
        <f>IF('Provider Directory'!$G75="Active",'Provider Directory'!$C75,"")</f>
        <v/>
      </c>
    </row>
    <row r="75">
      <c r="I75">
        <f>IF(A74="","",A74)</f>
        <v/>
      </c>
      <c r="J75">
        <f>IF(B74="","",B74)</f>
        <v/>
      </c>
      <c r="L75">
        <f>IF('Provider Directory'!$G76="Active",'Provider Directory'!$C76,"")</f>
        <v/>
      </c>
    </row>
    <row r="76">
      <c r="I76">
        <f>IF(A75="","",A75)</f>
        <v/>
      </c>
      <c r="J76">
        <f>IF(B75="","",B75)</f>
        <v/>
      </c>
      <c r="L76">
        <f>IF('Provider Directory'!$G77="Active",'Provider Directory'!$C77,"")</f>
        <v/>
      </c>
    </row>
    <row r="77">
      <c r="I77">
        <f>IF(A76="","",A76)</f>
        <v/>
      </c>
      <c r="J77">
        <f>IF(B76="","",B76)</f>
        <v/>
      </c>
      <c r="L77">
        <f>IF('Provider Directory'!$G78="Active",'Provider Directory'!$C78,"")</f>
        <v/>
      </c>
    </row>
    <row r="78">
      <c r="I78">
        <f>IF(A77="","",A77)</f>
        <v/>
      </c>
      <c r="J78">
        <f>IF(B77="","",B77)</f>
        <v/>
      </c>
      <c r="L78">
        <f>IF('Provider Directory'!$G79="Active",'Provider Directory'!$C79,"")</f>
        <v/>
      </c>
    </row>
    <row r="79">
      <c r="I79">
        <f>IF(A78="","",A78)</f>
        <v/>
      </c>
      <c r="J79">
        <f>IF(B78="","",B78)</f>
        <v/>
      </c>
      <c r="L79">
        <f>IF('Provider Directory'!$G80="Active",'Provider Directory'!$C80,"")</f>
        <v/>
      </c>
    </row>
    <row r="80">
      <c r="I80">
        <f>IF(A79="","",A79)</f>
        <v/>
      </c>
      <c r="J80">
        <f>IF(B79="","",B79)</f>
        <v/>
      </c>
      <c r="L80">
        <f>IF('Provider Directory'!$G81="Active",'Provider Directory'!$C81,"")</f>
        <v/>
      </c>
    </row>
    <row r="81">
      <c r="I81">
        <f>IF(A80="","",A80)</f>
        <v/>
      </c>
      <c r="J81">
        <f>IF(B80="","",B80)</f>
        <v/>
      </c>
      <c r="L81">
        <f>IF('Provider Directory'!$G82="Active",'Provider Directory'!$C82,"")</f>
        <v/>
      </c>
    </row>
    <row r="82">
      <c r="I82">
        <f>IF(A81="","",A81)</f>
        <v/>
      </c>
      <c r="J82">
        <f>IF(B81="","",B81)</f>
        <v/>
      </c>
      <c r="L82">
        <f>IF('Provider Directory'!$G83="Active",'Provider Directory'!$C83,"")</f>
        <v/>
      </c>
    </row>
    <row r="83">
      <c r="I83">
        <f>IF(A82="","",A82)</f>
        <v/>
      </c>
      <c r="J83">
        <f>IF(B82="","",B82)</f>
        <v/>
      </c>
      <c r="L83">
        <f>IF('Provider Directory'!$G84="Active",'Provider Directory'!$C84,"")</f>
        <v/>
      </c>
    </row>
    <row r="84">
      <c r="I84">
        <f>IF(A83="","",A83)</f>
        <v/>
      </c>
      <c r="J84">
        <f>IF(B83="","",B83)</f>
        <v/>
      </c>
      <c r="L84">
        <f>IF('Provider Directory'!$G85="Active",'Provider Directory'!$C85,"")</f>
        <v/>
      </c>
    </row>
    <row r="85">
      <c r="I85">
        <f>IF(A84="","",A84)</f>
        <v/>
      </c>
      <c r="J85">
        <f>IF(B84="","",B84)</f>
        <v/>
      </c>
      <c r="L85">
        <f>IF('Provider Directory'!$G86="Active",'Provider Directory'!$C86,"")</f>
        <v/>
      </c>
    </row>
    <row r="86">
      <c r="I86">
        <f>IF(A85="","",A85)</f>
        <v/>
      </c>
      <c r="J86">
        <f>IF(B85="","",B85)</f>
        <v/>
      </c>
      <c r="L86">
        <f>IF('Provider Directory'!$G87="Active",'Provider Directory'!$C87,"")</f>
        <v/>
      </c>
    </row>
    <row r="87">
      <c r="I87">
        <f>IF(A86="","",A86)</f>
        <v/>
      </c>
      <c r="J87">
        <f>IF(B86="","",B86)</f>
        <v/>
      </c>
      <c r="L87">
        <f>IF('Provider Directory'!$G88="Active",'Provider Directory'!$C88,"")</f>
        <v/>
      </c>
    </row>
    <row r="88">
      <c r="I88">
        <f>IF(A87="","",A87)</f>
        <v/>
      </c>
      <c r="J88">
        <f>IF(B87="","",B87)</f>
        <v/>
      </c>
      <c r="L88">
        <f>IF('Provider Directory'!$G89="Active",'Provider Directory'!$C89,"")</f>
        <v/>
      </c>
    </row>
    <row r="89">
      <c r="I89">
        <f>IF(A88="","",A88)</f>
        <v/>
      </c>
      <c r="J89">
        <f>IF(B88="","",B88)</f>
        <v/>
      </c>
      <c r="L89">
        <f>IF('Provider Directory'!$G90="Active",'Provider Directory'!$C90,"")</f>
        <v/>
      </c>
    </row>
    <row r="90">
      <c r="I90">
        <f>IF(A89="","",A89)</f>
        <v/>
      </c>
      <c r="J90">
        <f>IF(B89="","",B89)</f>
        <v/>
      </c>
      <c r="L90">
        <f>IF('Provider Directory'!$G91="Active",'Provider Directory'!$C91,"")</f>
        <v/>
      </c>
    </row>
    <row r="91">
      <c r="I91">
        <f>IF(A90="","",A90)</f>
        <v/>
      </c>
      <c r="J91">
        <f>IF(B90="","",B90)</f>
        <v/>
      </c>
      <c r="L91">
        <f>IF('Provider Directory'!$G92="Active",'Provider Directory'!$C92,"")</f>
        <v/>
      </c>
    </row>
    <row r="92">
      <c r="I92">
        <f>IF(A91="","",A91)</f>
        <v/>
      </c>
      <c r="J92">
        <f>IF(B91="","",B91)</f>
        <v/>
      </c>
      <c r="L92">
        <f>IF('Provider Directory'!$G93="Active",'Provider Directory'!$C93,"")</f>
        <v/>
      </c>
    </row>
    <row r="93">
      <c r="I93">
        <f>IF(A92="","",A92)</f>
        <v/>
      </c>
      <c r="J93">
        <f>IF(B92="","",B92)</f>
        <v/>
      </c>
      <c r="L93">
        <f>IF('Provider Directory'!$G94="Active",'Provider Directory'!$C94,"")</f>
        <v/>
      </c>
    </row>
    <row r="94">
      <c r="I94">
        <f>IF(A93="","",A93)</f>
        <v/>
      </c>
      <c r="J94">
        <f>IF(B93="","",B93)</f>
        <v/>
      </c>
      <c r="L94">
        <f>IF('Provider Directory'!$G95="Active",'Provider Directory'!$C95,"")</f>
        <v/>
      </c>
    </row>
    <row r="95">
      <c r="I95">
        <f>IF(A94="","",A94)</f>
        <v/>
      </c>
      <c r="J95">
        <f>IF(B94="","",B94)</f>
        <v/>
      </c>
      <c r="L95">
        <f>IF('Provider Directory'!$G96="Active",'Provider Directory'!$C96,"")</f>
        <v/>
      </c>
    </row>
    <row r="96">
      <c r="I96">
        <f>IF(A95="","",A95)</f>
        <v/>
      </c>
      <c r="J96">
        <f>IF(B95="","",B95)</f>
        <v/>
      </c>
      <c r="L96">
        <f>IF('Provider Directory'!$G97="Active",'Provider Directory'!$C97,"")</f>
        <v/>
      </c>
    </row>
    <row r="97">
      <c r="I97">
        <f>IF(A96="","",A96)</f>
        <v/>
      </c>
      <c r="J97">
        <f>IF(B96="","",B96)</f>
        <v/>
      </c>
      <c r="L97">
        <f>IF('Provider Directory'!$G98="Active",'Provider Directory'!$C98,"")</f>
        <v/>
      </c>
    </row>
    <row r="98">
      <c r="I98">
        <f>IF(A97="","",A97)</f>
        <v/>
      </c>
      <c r="J98">
        <f>IF(B97="","",B97)</f>
        <v/>
      </c>
      <c r="L98">
        <f>IF('Provider Directory'!$G99="Active",'Provider Directory'!$C99,"")</f>
        <v/>
      </c>
    </row>
    <row r="99">
      <c r="I99">
        <f>IF(A98="","",A98)</f>
        <v/>
      </c>
      <c r="J99">
        <f>IF(B98="","",B98)</f>
        <v/>
      </c>
      <c r="L99">
        <f>IF('Provider Directory'!$G100="Active",'Provider Directory'!$C100,"")</f>
        <v/>
      </c>
    </row>
    <row r="100">
      <c r="I100">
        <f>IF(A99="","",A99)</f>
        <v/>
      </c>
      <c r="J100">
        <f>IF(B99="","",B99)</f>
        <v/>
      </c>
      <c r="L100">
        <f>IF('Provider Directory'!$G101="Active",'Provider Directory'!$C101,"")</f>
        <v/>
      </c>
    </row>
    <row r="101">
      <c r="I101">
        <f>IF(A100="","",A100)</f>
        <v/>
      </c>
      <c r="J101">
        <f>IF(B100="","",B100)</f>
        <v/>
      </c>
      <c r="L101">
        <f>IF('Provider Directory'!$G102="Active",'Provider Directory'!$C102,"")</f>
        <v/>
      </c>
    </row>
    <row r="102">
      <c r="L102">
        <f>IF('Provider Directory'!$G103="Active",'Provider Directory'!$C103,"")</f>
        <v/>
      </c>
    </row>
    <row r="103">
      <c r="L103">
        <f>IF('Provider Directory'!$G104="Active",'Provider Directory'!$C104,"")</f>
        <v/>
      </c>
    </row>
    <row r="104">
      <c r="L104">
        <f>IF('Provider Directory'!$G105="Active",'Provider Directory'!$C105,"")</f>
        <v/>
      </c>
    </row>
    <row r="105">
      <c r="L105">
        <f>IF('Provider Directory'!$G106="Active",'Provider Directory'!$C106,"")</f>
        <v/>
      </c>
    </row>
  </sheetData>
  <autoFilter ref="A4:G101"/>
  <mergeCells count="1">
    <mergeCell ref="A1:O1"/>
  </mergeCell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26" customHeight="1">
      <c r="A1" s="1" t="inlineStr">
        <is>
          <t>Instructions</t>
        </is>
      </c>
    </row>
    <row r="2" ht="20" customHeight="1">
      <c r="A2" s="2" t="inlineStr">
        <is>
          <t>Operating guidance for the Provider Availability Planner</t>
        </is>
      </c>
    </row>
    <row r="4">
      <c r="A4" s="29" t="inlineStr">
        <is>
          <t>A. Workbook Purpose</t>
        </is>
      </c>
    </row>
    <row r="5">
      <c r="A5" s="30" t="inlineStr">
        <is>
          <t>Use this workbook to plan provider time blocks and review aggregate appointment capacity. Do not enter patient information.</t>
        </is>
      </c>
    </row>
    <row r="8">
      <c r="A8" s="29" t="inlineStr">
        <is>
          <t>B. Recommended Workflow</t>
        </is>
      </c>
    </row>
    <row r="9">
      <c r="A9" s="30" t="inlineStr">
        <is>
          <t>Review the Provider Directory, enter one provider time block per row, set the Dashboard filters, and review all alerts.</t>
        </is>
      </c>
    </row>
    <row r="17">
      <c r="A17" s="29" t="inlineStr">
        <is>
          <t>C. Availability Entry Rules</t>
        </is>
      </c>
    </row>
    <row r="18">
      <c r="A18" s="30" t="inlineStr">
        <is>
          <t>End Time must be later than Start Time. Enter aggregate booked appointments only. Do not enter patient names, diagnoses, or identifiers.</t>
        </is>
      </c>
    </row>
    <row r="29">
      <c r="A29" s="29" t="inlineStr">
        <is>
          <t>D. Calculation Definitions</t>
        </is>
      </c>
    </row>
    <row r="30">
      <c r="A30" s="30" t="inlineStr">
        <is>
          <t>Available Hours equals block duration less break minutes. Planned Slots equals available minutes divided by slot length.</t>
        </is>
      </c>
    </row>
    <row r="38">
      <c r="A38" s="29" t="inlineStr">
        <is>
          <t>E. Review Guidance</t>
        </is>
      </c>
    </row>
    <row r="39">
      <c r="A39" s="30" t="inlineStr">
        <is>
          <t>Review duplicate IDs, missing values, invalid times, excess bookings, and overlapping active blocks.</t>
        </is>
      </c>
    </row>
    <row r="45">
      <c r="A45" s="29" t="inlineStr">
        <is>
          <t>F. Blank-Safe Behavior</t>
        </is>
      </c>
    </row>
    <row r="46">
      <c r="A46" s="30" t="inlineStr">
        <is>
          <t>Unused rows remain blank and do not contribute to Dashboard metrics.</t>
        </is>
      </c>
    </row>
  </sheetData>
  <mergeCells count="1">
    <mergeCell ref="A1:J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2026-09-06T04:25:51Z</dcterms:created>
  <dcterms:modified xmlns:dcterms="http://purl.org/dc/terms/" xmlns:xsi="http://www.w3.org/2001/XMLSchema-instance" xsi:type="dcterms:W3CDTF">2026-09-06T04:25:54+00:00Z</dcterms:modified>
</cp:coreProperties>
</file>