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Payment Plans" sheetId="2" state="visible" r:id="rId2"/>
    <sheet xmlns:r="http://schemas.openxmlformats.org/officeDocument/2006/relationships" name="Payments" sheetId="3" state="visible" r:id="rId3"/>
    <sheet xmlns:r="http://schemas.openxmlformats.org/officeDocument/2006/relationships" name="Setup" sheetId="4" state="visible" r:id="rId4"/>
    <sheet xmlns:r="http://schemas.openxmlformats.org/officeDocument/2006/relationships" name="Instructions" sheetId="5" state="visible" r:id="rId5"/>
  </sheets>
  <definedNames>
    <definedName name="_xlnm._FilterDatabase" localSheetId="1" hidden="1">'Payment Plans'!$A$4:$AA$254</definedName>
    <definedName name="_xlnm._FilterDatabase" localSheetId="2" hidden="1">'Payments'!$A$4:$M$1004</definedName>
  </definedNames>
  <calcPr calcId="124519" calcMode="auto" fullCalcOnLoad="1" forceFullCalc="1"/>
</workbook>
</file>

<file path=xl/styles.xml><?xml version="1.0" encoding="utf-8"?>
<styleSheet xmlns="http://schemas.openxmlformats.org/spreadsheetml/2006/main">
  <numFmts count="3">
    <numFmt numFmtId="164" formatCode="mm/dd/yyyy"/>
    <numFmt numFmtId="165" formatCode="$#,##0.00;[Red]-$#,##0.00"/>
    <numFmt numFmtId="166" formatCode="0.0%"/>
  </numFmts>
  <fonts count="9">
    <font>
      <name val="Calibri"/>
      <family val="2"/>
      <color theme="1"/>
      <sz val="11"/>
      <scheme val="minor"/>
    </font>
    <font>
      <name val="Aptos Display"/>
      <b val="1"/>
      <color rgb="00FFFFFF"/>
      <sz val="18"/>
    </font>
    <font>
      <name val="Aptos"/>
      <b val="1"/>
      <color rgb="0024343B"/>
      <sz val="10"/>
    </font>
    <font>
      <name val="Aptos"/>
      <color rgb="0024343B"/>
      <sz val="10"/>
    </font>
    <font>
      <name val="Aptos"/>
      <b val="1"/>
      <color rgb="00FFFFFF"/>
      <sz val="10"/>
    </font>
    <font>
      <name val="Aptos"/>
      <i val="1"/>
      <color rgb="0044546A"/>
      <sz val="10"/>
    </font>
    <font>
      <name val="Aptos Display"/>
      <b val="1"/>
      <color rgb="00183B4E"/>
      <sz val="15"/>
    </font>
    <font>
      <name val="Aptos"/>
      <b val="1"/>
      <color rgb="00FFFFFF"/>
      <sz val="11"/>
    </font>
    <font>
      <name val="Aptos"/>
      <b val="1"/>
      <color rgb="008B1E16"/>
      <sz val="10"/>
    </font>
  </fonts>
  <fills count="13">
    <fill>
      <patternFill/>
    </fill>
    <fill>
      <patternFill patternType="gray125"/>
    </fill>
    <fill>
      <patternFill patternType="solid">
        <fgColor rgb="00183B4E"/>
      </patternFill>
    </fill>
    <fill>
      <patternFill patternType="solid">
        <fgColor rgb="00FFF1C9"/>
      </patternFill>
    </fill>
    <fill>
      <patternFill patternType="solid">
        <fgColor rgb="002F6F73"/>
      </patternFill>
    </fill>
    <fill>
      <patternFill patternType="solid">
        <fgColor rgb="00E7ECEE"/>
      </patternFill>
    </fill>
    <fill>
      <patternFill patternType="solid">
        <fgColor rgb="00F3F7F6"/>
      </patternFill>
    </fill>
    <fill>
      <patternFill patternType="solid">
        <fgColor rgb="00FFFFFF"/>
      </patternFill>
    </fill>
    <fill>
      <patternFill patternType="solid">
        <fgColor rgb="00DDEBF7"/>
      </patternFill>
    </fill>
    <fill>
      <patternFill patternType="solid">
        <fgColor rgb="00D9EAD3"/>
      </patternFill>
    </fill>
    <fill>
      <patternFill patternType="solid">
        <fgColor rgb="00FFE699"/>
      </patternFill>
    </fill>
    <fill>
      <patternFill patternType="solid">
        <fgColor rgb="00F4CCCC"/>
      </patternFill>
    </fill>
    <fill>
      <patternFill patternType="solid">
        <fgColor rgb="00666666"/>
      </patternFill>
    </fill>
  </fills>
  <borders count="2">
    <border>
      <left/>
      <right/>
      <top/>
      <bottom/>
      <diagonal/>
    </border>
    <border>
      <left style="thin">
        <color rgb="00C9D7D9"/>
      </left>
      <right style="thin">
        <color rgb="00C9D7D9"/>
      </right>
      <top style="thin">
        <color rgb="00C9D7D9"/>
      </top>
      <bottom style="thin">
        <color rgb="00C9D7D9"/>
      </bottom>
    </border>
  </borders>
  <cellStyleXfs count="1">
    <xf numFmtId="0" fontId="0" fillId="0" borderId="0"/>
  </cellStyleXfs>
  <cellXfs count="51">
    <xf numFmtId="0" fontId="0" fillId="0" borderId="0" pivotButton="0" quotePrefix="0" xfId="0"/>
    <xf numFmtId="0" fontId="1" fillId="2" borderId="0" applyAlignment="1" pivotButton="0" quotePrefix="0" xfId="0">
      <alignment horizontal="left" vertical="center"/>
    </xf>
    <xf numFmtId="0" fontId="0" fillId="2" borderId="0" pivotButton="0" quotePrefix="0" xfId="0"/>
    <xf numFmtId="0" fontId="5" fillId="0" borderId="0" pivotButton="0" quotePrefix="0" xfId="0"/>
    <xf numFmtId="0" fontId="2" fillId="0" borderId="0" pivotButton="0" quotePrefix="0" xfId="0"/>
    <xf numFmtId="164" fontId="0" fillId="5" borderId="1" applyAlignment="1" pivotButton="0" quotePrefix="0" xfId="0">
      <alignment horizontal="center" vertical="center"/>
    </xf>
    <xf numFmtId="0" fontId="0" fillId="5" borderId="1" applyAlignment="1" pivotButton="0" quotePrefix="0" xfId="0">
      <alignment horizontal="center" vertical="center"/>
    </xf>
    <xf numFmtId="0" fontId="4" fillId="4" borderId="1" applyAlignment="1" pivotButton="0" quotePrefix="0" xfId="0">
      <alignment horizontal="center" vertical="center"/>
    </xf>
    <xf numFmtId="1" fontId="6" fillId="5" borderId="1" applyAlignment="1" pivotButton="0" quotePrefix="0" xfId="0">
      <alignment horizontal="center" vertical="center"/>
    </xf>
    <xf numFmtId="165" fontId="6" fillId="5" borderId="1" applyAlignment="1" pivotButton="0" quotePrefix="0" xfId="0">
      <alignment horizontal="center" vertical="center"/>
    </xf>
    <xf numFmtId="166" fontId="6" fillId="5" borderId="1" applyAlignment="1" pivotButton="0" quotePrefix="0" xfId="0">
      <alignment horizontal="center" vertical="center"/>
    </xf>
    <xf numFmtId="0" fontId="7" fillId="4" borderId="1" applyAlignment="1" pivotButton="0" quotePrefix="0" xfId="0">
      <alignment horizontal="left" vertical="center"/>
    </xf>
    <xf numFmtId="0" fontId="4" fillId="2" borderId="1" applyAlignment="1" pivotButton="0" quotePrefix="0" xfId="0">
      <alignment horizontal="center" vertical="center" wrapText="1"/>
    </xf>
    <xf numFmtId="0" fontId="0" fillId="6" borderId="1" pivotButton="0" quotePrefix="0" xfId="0"/>
    <xf numFmtId="165" fontId="0" fillId="6" borderId="1" pivotButton="0" quotePrefix="0" xfId="0"/>
    <xf numFmtId="0" fontId="0" fillId="7" borderId="1" pivotButton="0" quotePrefix="0" xfId="0"/>
    <xf numFmtId="165" fontId="0" fillId="7" borderId="1" pivotButton="0" quotePrefix="0" xfId="0"/>
    <xf numFmtId="0" fontId="4" fillId="2" borderId="1" pivotButton="0" quotePrefix="0" xfId="0"/>
    <xf numFmtId="0" fontId="3" fillId="3" borderId="1" applyAlignment="1" applyProtection="1" pivotButton="0" quotePrefix="0" xfId="0">
      <alignment horizontal="left" vertical="center"/>
      <protection locked="0" hidden="0"/>
    </xf>
    <xf numFmtId="164" fontId="3" fillId="3" borderId="1" applyAlignment="1" applyProtection="1" pivotButton="0" quotePrefix="0" xfId="0">
      <alignment horizontal="left" vertical="center"/>
      <protection locked="0" hidden="0"/>
    </xf>
    <xf numFmtId="165" fontId="3" fillId="3" borderId="1" applyAlignment="1" applyProtection="1" pivotButton="0" quotePrefix="0" xfId="0">
      <alignment horizontal="left" vertical="center"/>
      <protection locked="0" hidden="0"/>
    </xf>
    <xf numFmtId="1" fontId="3" fillId="5" borderId="1" applyAlignment="1" pivotButton="0" quotePrefix="0" xfId="0">
      <alignment horizontal="left" vertical="center"/>
    </xf>
    <xf numFmtId="164" fontId="3" fillId="5" borderId="1" applyAlignment="1" pivotButton="0" quotePrefix="0" xfId="0">
      <alignment horizontal="left" vertical="center"/>
    </xf>
    <xf numFmtId="165" fontId="3" fillId="5" borderId="1" applyAlignment="1" pivotButton="0" quotePrefix="0" xfId="0">
      <alignment horizontal="left" vertical="center"/>
    </xf>
    <xf numFmtId="0" fontId="3" fillId="5" borderId="1" applyAlignment="1" pivotButton="0" quotePrefix="0" xfId="0">
      <alignment horizontal="left" vertical="center"/>
    </xf>
    <xf numFmtId="0" fontId="4" fillId="4" borderId="1" pivotButton="0" quotePrefix="0" xfId="0"/>
    <xf numFmtId="164" fontId="0" fillId="3" borderId="1" applyProtection="1" pivotButton="0" quotePrefix="0" xfId="0">
      <protection locked="0" hidden="0"/>
    </xf>
    <xf numFmtId="0" fontId="0" fillId="3" borderId="1" applyProtection="1" pivotButton="0" quotePrefix="0" xfId="0">
      <protection locked="0" hidden="0"/>
    </xf>
    <xf numFmtId="0" fontId="3" fillId="0" borderId="0" applyAlignment="1" pivotButton="0" quotePrefix="0" xfId="0">
      <alignment horizontal="left" vertical="top" wrapText="1"/>
    </xf>
    <xf numFmtId="0" fontId="7" fillId="4" borderId="1" pivotButton="0" quotePrefix="0" xfId="0"/>
    <xf numFmtId="0" fontId="3" fillId="0" borderId="1" applyAlignment="1" pivotButton="0" quotePrefix="0" xfId="0">
      <alignment horizontal="left" vertical="top" wrapText="1"/>
    </xf>
    <xf numFmtId="0" fontId="8" fillId="0" borderId="1" applyAlignment="1" pivotButton="0" quotePrefix="0" xfId="0">
      <alignment horizontal="left" vertical="top" wrapText="1"/>
    </xf>
    <xf numFmtId="0" fontId="0" fillId="6" borderId="1" applyAlignment="1" pivotButton="0" quotePrefix="0" xfId="0">
      <alignment horizontal="left" vertical="top" wrapText="1"/>
    </xf>
    <xf numFmtId="0" fontId="0" fillId="7" borderId="1" applyAlignment="1" pivotButton="0" quotePrefix="0" xfId="0">
      <alignment horizontal="left" vertical="top" wrapText="1"/>
    </xf>
    <xf numFmtId="0" fontId="0" fillId="8" borderId="1" pivotButton="0" quotePrefix="0" xfId="0"/>
    <xf numFmtId="0" fontId="0" fillId="0" borderId="1" pivotButton="0" quotePrefix="0" xfId="0"/>
    <xf numFmtId="0" fontId="0" fillId="5" borderId="1" pivotButton="0" quotePrefix="0" xfId="0"/>
    <xf numFmtId="0" fontId="0" fillId="9" borderId="1" pivotButton="0" quotePrefix="0" xfId="0"/>
    <xf numFmtId="0" fontId="0" fillId="10" borderId="1" pivotButton="0" quotePrefix="0" xfId="0"/>
    <xf numFmtId="0" fontId="7" fillId="11" borderId="1" pivotButton="0" quotePrefix="0" xfId="0"/>
    <xf numFmtId="0" fontId="0" fillId="12" borderId="1" pivotButton="0" quotePrefix="0" xfId="0"/>
    <xf numFmtId="164" fontId="0" fillId="5" borderId="1" applyAlignment="1" pivotButton="0" quotePrefix="0" xfId="0">
      <alignment horizontal="center" vertical="center"/>
    </xf>
    <xf numFmtId="165" fontId="6" fillId="5" borderId="1" applyAlignment="1" pivotButton="0" quotePrefix="0" xfId="0">
      <alignment horizontal="center" vertical="center"/>
    </xf>
    <xf numFmtId="166" fontId="6" fillId="5" borderId="1" applyAlignment="1" pivotButton="0" quotePrefix="0" xfId="0">
      <alignment horizontal="center" vertical="center"/>
    </xf>
    <xf numFmtId="165" fontId="0" fillId="6" borderId="1" pivotButton="0" quotePrefix="0" xfId="0"/>
    <xf numFmtId="165" fontId="0" fillId="7" borderId="1" pivotButton="0" quotePrefix="0" xfId="0"/>
    <xf numFmtId="164" fontId="3" fillId="3" borderId="1" applyAlignment="1" applyProtection="1" pivotButton="0" quotePrefix="0" xfId="0">
      <alignment horizontal="left" vertical="center"/>
      <protection locked="0" hidden="0"/>
    </xf>
    <xf numFmtId="165" fontId="3" fillId="3" borderId="1" applyAlignment="1" applyProtection="1" pivotButton="0" quotePrefix="0" xfId="0">
      <alignment horizontal="left" vertical="center"/>
      <protection locked="0" hidden="0"/>
    </xf>
    <xf numFmtId="164" fontId="3" fillId="5" borderId="1" applyAlignment="1" pivotButton="0" quotePrefix="0" xfId="0">
      <alignment horizontal="left" vertical="center"/>
    </xf>
    <xf numFmtId="165" fontId="3" fillId="5" borderId="1" applyAlignment="1" pivotButton="0" quotePrefix="0" xfId="0">
      <alignment horizontal="left" vertical="center"/>
    </xf>
    <xf numFmtId="164" fontId="0" fillId="3" borderId="1" applyProtection="1" pivotButton="0" quotePrefix="0" xfId="0">
      <protection locked="0" hidden="0"/>
    </xf>
  </cellXfs>
  <cellStyles count="1">
    <cellStyle name="Normal" xfId="0" builtinId="0" hidden="0"/>
  </cellStyles>
  <dxfs count="10">
    <dxf>
      <fill>
        <patternFill patternType="solid">
          <fgColor rgb="00FFFFFF"/>
        </patternFill>
      </fill>
    </dxf>
    <dxf>
      <font>
        <name val="Aptos"/>
        <b val="1"/>
        <color rgb="008B1E16"/>
        <sz val="10"/>
      </font>
      <fill>
        <patternFill patternType="solid">
          <fgColor rgb="00F4CCCC"/>
        </patternFill>
      </fill>
    </dxf>
    <dxf>
      <fill>
        <patternFill patternType="solid">
          <fgColor rgb="00F4CCCC"/>
        </patternFill>
      </fill>
    </dxf>
    <dxf>
      <fill>
        <patternFill patternType="solid">
          <fgColor rgb="00FFE699"/>
        </patternFill>
      </fill>
    </dxf>
    <dxf>
      <fill>
        <patternFill patternType="solid">
          <fgColor rgb="00D9EAD3"/>
        </patternFill>
      </fill>
    </dxf>
    <dxf>
      <font>
        <name val="Aptos"/>
        <b val="1"/>
        <color rgb="00FFFFFF"/>
        <sz val="10"/>
      </font>
      <fill>
        <patternFill patternType="solid">
          <fgColor rgb="002F7D5B"/>
        </patternFill>
      </fill>
    </dxf>
    <dxf>
      <fill>
        <patternFill patternType="solid">
          <fgColor rgb="00DDEBF7"/>
        </patternFill>
      </fill>
    </dxf>
    <dxf>
      <fill>
        <patternFill patternType="solid">
          <fgColor rgb="00F4B183"/>
        </patternFill>
      </fill>
    </dxf>
    <dxf>
      <font>
        <name val="Aptos"/>
        <color rgb="00FFFFFF"/>
        <sz val="10"/>
      </font>
      <fill>
        <patternFill patternType="solid">
          <fgColor rgb="00666666"/>
        </patternFill>
      </fill>
    </dxf>
    <dxf>
      <font>
        <name val="Aptos"/>
        <b val="1"/>
        <color rgb="002F7D5B"/>
        <sz val="10"/>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Past-Due Amount by Aging Bucket</a:t>
            </a:r>
          </a:p>
        </rich>
      </tx>
    </title>
    <plotArea>
      <barChart>
        <barDir val="col"/>
        <grouping val="clustered"/>
        <ser>
          <idx val="0"/>
          <order val="0"/>
          <tx>
            <strRef>
              <f>'Dashboard'!C14</f>
            </strRef>
          </tx>
          <spPr>
            <a:ln xmlns:a="http://schemas.openxmlformats.org/drawingml/2006/main">
              <a:prstDash val="solid"/>
            </a:ln>
          </spPr>
          <cat>
            <numRef>
              <f>'Dashboard'!$A$15:$A$18</f>
            </numRef>
          </cat>
          <val>
            <numRef>
              <f>'Dashboard'!$C$15:$C$18</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Aging Bucket</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Amount</a:t>
                </a:r>
              </a:p>
            </rich>
          </tx>
        </title>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Outstanding Balance by Clinic</a:t>
            </a:r>
          </a:p>
        </rich>
      </tx>
    </title>
    <plotArea>
      <barChart>
        <barDir val="bar"/>
        <grouping val="clustered"/>
        <ser>
          <idx val="0"/>
          <order val="0"/>
          <tx>
            <strRef>
              <f>'Dashboard'!C22</f>
            </strRef>
          </tx>
          <spPr>
            <a:ln xmlns:a="http://schemas.openxmlformats.org/drawingml/2006/main">
              <a:prstDash val="solid"/>
            </a:ln>
          </spPr>
          <cat>
            <numRef>
              <f>'Dashboard'!$A$23:$A$27</f>
            </numRef>
          </cat>
          <val>
            <numRef>
              <f>'Dashboard'!$C$23:$C$27</f>
            </numRef>
          </val>
        </ser>
        <gapWidth val="150"/>
        <axId val="10"/>
        <axId val="100"/>
      </barChart>
      <catAx>
        <axId val="10"/>
        <scaling>
          <orientation val="minMax"/>
        </scaling>
        <axPos val="l"/>
        <majorGridlines/>
        <title>
          <tx>
            <rich>
              <a:bodyPr xmlns:a="http://schemas.openxmlformats.org/drawingml/2006/main"/>
              <a:p xmlns:a="http://schemas.openxmlformats.org/drawingml/2006/main">
                <a:pPr>
                  <a:defRPr/>
                </a:pPr>
                <a:r>
                  <a:t>Amount</a:t>
                </a:r>
              </a:p>
            </rich>
          </tx>
        </title>
        <numFmt formatCode="$#,##0" sourceLinked="0"/>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Clinic</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3</row>
      <rowOff>0</rowOff>
    </from>
    <ext cx="4392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16</row>
      <rowOff>0</rowOff>
    </from>
    <ext cx="4392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H101"/>
  <sheetViews>
    <sheetView showGridLines="0" workbookViewId="0">
      <pane ySplit="3" topLeftCell="A4" activePane="bottomLeft" state="frozen"/>
      <selection pane="bottomLeft" activeCell="A1" sqref="A1"/>
    </sheetView>
  </sheetViews>
  <sheetFormatPr baseColWidth="8" defaultRowHeight="15"/>
  <cols>
    <col width="25" customWidth="1" min="1" max="1"/>
    <col width="16" customWidth="1" min="2" max="2"/>
    <col width="23" customWidth="1" min="3" max="3"/>
    <col width="17" customWidth="1" min="4" max="4"/>
    <col width="23" customWidth="1" min="5" max="5"/>
    <col width="17" customWidth="1" min="6" max="6"/>
    <col width="23" customWidth="1" min="7" max="7"/>
    <col width="17" customWidth="1" min="8" max="8"/>
    <col width="3"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s>
  <sheetData>
    <row r="1" ht="28" customHeight="1">
      <c r="A1" s="1" t="inlineStr">
        <is>
          <t>Patient Payment Plan Dashboard</t>
        </is>
      </c>
    </row>
    <row r="2">
      <c r="A2" s="3" t="inlineStr">
        <is>
          <t>Administrative tracking only — use fictional or approved account references and no clinical details.</t>
        </is>
      </c>
    </row>
    <row r="3"/>
    <row r="4">
      <c r="A4" s="4" t="inlineStr">
        <is>
          <t>As of Date</t>
        </is>
      </c>
      <c r="B4" s="41">
        <f>Setup!B3</f>
        <v/>
      </c>
      <c r="D4" s="4" t="inlineStr">
        <is>
          <t>Due Soon Window</t>
        </is>
      </c>
      <c r="E4" s="6">
        <f>Setup!B4</f>
        <v/>
      </c>
      <c r="F4" s="4" t="inlineStr">
        <is>
          <t>days</t>
        </is>
      </c>
    </row>
    <row r="5"/>
    <row r="6">
      <c r="A6" s="7" t="inlineStr">
        <is>
          <t>Active Plans</t>
        </is>
      </c>
      <c r="C6" s="7" t="inlineStr">
        <is>
          <t>Original Plan Amount</t>
        </is>
      </c>
      <c r="E6" s="7" t="inlineStr">
        <is>
          <t>Total Posted Payments</t>
        </is>
      </c>
      <c r="G6" s="7" t="inlineStr">
        <is>
          <t>Outstanding Balance</t>
        </is>
      </c>
    </row>
    <row r="7">
      <c r="B7" s="8">
        <f>COUNTIFS('Payment Plans'!$A$5:$A$254,"&lt;&gt;",'Payment Plans'!$Y$5:$Y$254,"&lt;&gt;Paid",'Payment Plans'!$Y$5:$Y$254,"&lt;&gt;Starts Later",'Payment Plans'!$C$5:$C$254,"Active")</f>
        <v/>
      </c>
      <c r="D7" s="42">
        <f>SUMIFS('Payment Plans'!$G$5:$G$254,'Payment Plans'!$A$5:$A$254,"&lt;&gt;")</f>
        <v/>
      </c>
      <c r="F7" s="42">
        <f>SUMIFS('Payment Plans'!$M$5:$M$254,'Payment Plans'!$A$5:$A$254,"&lt;&gt;")</f>
        <v/>
      </c>
      <c r="H7" s="42">
        <f>SUMIFS('Payment Plans'!$N$5:$N$254,'Payment Plans'!$A$5:$A$254,"&lt;&gt;")</f>
        <v/>
      </c>
    </row>
    <row r="8"/>
    <row r="9">
      <c r="A9" s="7" t="inlineStr">
        <is>
          <t>Past-Due Plans</t>
        </is>
      </c>
      <c r="C9" s="7" t="inlineStr">
        <is>
          <t>Past-Due Amount</t>
        </is>
      </c>
      <c r="E9" s="7" t="inlineStr">
        <is>
          <t>Due Soon Plans</t>
        </is>
      </c>
      <c r="G9" s="7" t="inlineStr">
        <is>
          <t>Collection Progress</t>
        </is>
      </c>
    </row>
    <row r="10">
      <c r="B10" s="8">
        <f>COUNTIFS('Payment Plans'!$O$5:$O$254,"&gt;0",'Payment Plans'!$C$5:$C$254,"Active")</f>
        <v/>
      </c>
      <c r="D10" s="42">
        <f>SUMIFS('Payment Plans'!$O$5:$O$254,'Payment Plans'!$C$5:$C$254,"Active")</f>
        <v/>
      </c>
      <c r="F10" s="8">
        <f>COUNTIFS('Payment Plans'!$Y$5:$Y$254,"Due Soon",'Payment Plans'!$C$5:$C$254,"Active")</f>
        <v/>
      </c>
      <c r="H10" s="43">
        <f>IF(D7=0,0,F7/D7)</f>
        <v/>
      </c>
    </row>
    <row r="11"/>
    <row r="12"/>
    <row r="13">
      <c r="A13" s="11" t="inlineStr">
        <is>
          <t>Past-Due Aging</t>
        </is>
      </c>
      <c r="B13" s="11" t="n"/>
      <c r="C13" s="11" t="n"/>
      <c r="E13" s="11" t="inlineStr">
        <is>
          <t>Plan Status Summary</t>
        </is>
      </c>
      <c r="F13" s="11" t="n"/>
      <c r="G13" s="11" t="n"/>
    </row>
    <row r="14" ht="32" customHeight="1">
      <c r="A14" s="12" t="inlineStr">
        <is>
          <t>Aging Bucket</t>
        </is>
      </c>
      <c r="B14" s="12" t="inlineStr">
        <is>
          <t>Plan Count</t>
        </is>
      </c>
      <c r="C14" s="12" t="inlineStr">
        <is>
          <t>Past-Due Amount</t>
        </is>
      </c>
      <c r="E14" s="12" t="inlineStr">
        <is>
          <t>Status</t>
        </is>
      </c>
      <c r="F14" s="12" t="inlineStr">
        <is>
          <t>Plan Count</t>
        </is>
      </c>
      <c r="G14" s="12" t="inlineStr">
        <is>
          <t>Outstanding Balance</t>
        </is>
      </c>
    </row>
    <row r="15">
      <c r="A15" s="13" t="inlineStr">
        <is>
          <t>1–30 Days</t>
        </is>
      </c>
      <c r="B15" s="13">
        <f>COUNTIF('Payment Plans'!$Q$5:$Q$254,$A15)</f>
        <v/>
      </c>
      <c r="C15" s="44">
        <f>SUMIF('Payment Plans'!$Q$5:$Q$254,$A15,'Payment Plans'!$O$5:$O$254)</f>
        <v/>
      </c>
      <c r="E15" s="13" t="inlineStr">
        <is>
          <t>Overdue</t>
        </is>
      </c>
      <c r="F15" s="13">
        <f>COUNTIF('Payment Plans'!$Y$5:$Y$254,$E15)</f>
        <v/>
      </c>
      <c r="G15" s="44">
        <f>SUMIF('Payment Plans'!$Y$5:$Y$254,$E15,'Payment Plans'!$N$5:$N$254)</f>
        <v/>
      </c>
    </row>
    <row r="16">
      <c r="A16" s="15" t="inlineStr">
        <is>
          <t>31–60 Days</t>
        </is>
      </c>
      <c r="B16" s="15">
        <f>COUNTIF('Payment Plans'!$Q$5:$Q$254,$A16)</f>
        <v/>
      </c>
      <c r="C16" s="45">
        <f>SUMIF('Payment Plans'!$Q$5:$Q$254,$A16,'Payment Plans'!$O$5:$O$254)</f>
        <v/>
      </c>
      <c r="E16" s="15" t="inlineStr">
        <is>
          <t>Due Soon</t>
        </is>
      </c>
      <c r="F16" s="15">
        <f>COUNTIF('Payment Plans'!$Y$5:$Y$254,$E16)</f>
        <v/>
      </c>
      <c r="G16" s="45">
        <f>SUMIF('Payment Plans'!$Y$5:$Y$254,$E16,'Payment Plans'!$N$5:$N$254)</f>
        <v/>
      </c>
    </row>
    <row r="17">
      <c r="A17" s="13" t="inlineStr">
        <is>
          <t>61–90 Days</t>
        </is>
      </c>
      <c r="B17" s="13">
        <f>COUNTIF('Payment Plans'!$Q$5:$Q$254,$A17)</f>
        <v/>
      </c>
      <c r="C17" s="44">
        <f>SUMIF('Payment Plans'!$Q$5:$Q$254,$A17,'Payment Plans'!$O$5:$O$254)</f>
        <v/>
      </c>
      <c r="E17" s="13" t="inlineStr">
        <is>
          <t>Current</t>
        </is>
      </c>
      <c r="F17" s="13">
        <f>COUNTIF('Payment Plans'!$Y$5:$Y$254,$E17)</f>
        <v/>
      </c>
      <c r="G17" s="44">
        <f>SUMIF('Payment Plans'!$Y$5:$Y$254,$E17,'Payment Plans'!$N$5:$N$254)</f>
        <v/>
      </c>
    </row>
    <row r="18">
      <c r="A18" s="15" t="inlineStr">
        <is>
          <t>91+ Days</t>
        </is>
      </c>
      <c r="B18" s="15">
        <f>COUNTIF('Payment Plans'!$Q$5:$Q$254,$A18)</f>
        <v/>
      </c>
      <c r="C18" s="45">
        <f>SUMIF('Payment Plans'!$Q$5:$Q$254,$A18,'Payment Plans'!$O$5:$O$254)</f>
        <v/>
      </c>
      <c r="E18" s="15" t="inlineStr">
        <is>
          <t>Paid</t>
        </is>
      </c>
      <c r="F18" s="15">
        <f>COUNTIF('Payment Plans'!$Y$5:$Y$254,$E18)</f>
        <v/>
      </c>
      <c r="G18" s="45">
        <f>SUMIF('Payment Plans'!$Y$5:$Y$254,$E18,'Payment Plans'!$N$5:$N$254)</f>
        <v/>
      </c>
    </row>
    <row r="19">
      <c r="F19">
        <f>""</f>
        <v/>
      </c>
      <c r="G19">
        <f>""</f>
        <v/>
      </c>
    </row>
    <row r="20">
      <c r="F20">
        <f>""</f>
        <v/>
      </c>
      <c r="G20">
        <f>""</f>
        <v/>
      </c>
    </row>
    <row r="21">
      <c r="A21" s="11" t="inlineStr">
        <is>
          <t>Clinic Summary</t>
        </is>
      </c>
      <c r="B21" s="11" t="n"/>
      <c r="C21" s="11" t="n"/>
      <c r="D21" s="11" t="n"/>
      <c r="F21" s="11" t="inlineStr">
        <is>
          <t>Review Alerts</t>
        </is>
      </c>
      <c r="G21" s="11">
        <f>""</f>
        <v/>
      </c>
      <c r="H21" s="11" t="n"/>
    </row>
    <row r="22" ht="32" customHeight="1">
      <c r="A22" s="12" t="inlineStr">
        <is>
          <t>Clinic</t>
        </is>
      </c>
      <c r="B22" s="12" t="inlineStr">
        <is>
          <t>Active Plan Count</t>
        </is>
      </c>
      <c r="C22" s="12" t="inlineStr">
        <is>
          <t>Outstanding Balance</t>
        </is>
      </c>
      <c r="D22" s="12" t="inlineStr">
        <is>
          <t>Past-Due Amount</t>
        </is>
      </c>
      <c r="F22" s="17" t="inlineStr">
        <is>
          <t>Review Check</t>
        </is>
      </c>
      <c r="G22" s="17">
        <f>""</f>
        <v/>
      </c>
      <c r="H22" s="17" t="inlineStr">
        <is>
          <t>Count</t>
        </is>
      </c>
    </row>
    <row r="23">
      <c r="A23" s="13">
        <f>Setup!D3</f>
        <v/>
      </c>
      <c r="B23" s="13">
        <f>COUNTIFS('Payment Plans'!$D$5:$D$254,$A23,'Payment Plans'!$C$5:$C$254,"Active",'Payment Plans'!$N$5:$N$254,"&gt;0")</f>
        <v/>
      </c>
      <c r="C23" s="44">
        <f>SUMIFS('Payment Plans'!$N$5:$N$254,'Payment Plans'!$D$5:$D$254,$A23)</f>
        <v/>
      </c>
      <c r="D23" s="44">
        <f>SUMIFS('Payment Plans'!$O$5:$O$254,'Payment Plans'!$D$5:$D$254,$A23)</f>
        <v/>
      </c>
      <c r="F23" s="13" t="inlineStr">
        <is>
          <t>Invalid Plan Rows</t>
        </is>
      </c>
      <c r="G23" s="13">
        <f>""</f>
        <v/>
      </c>
      <c r="H23" s="13">
        <f>COUNTIF('Payment Plans'!$Z$5:$Z$254,"Review")</f>
        <v/>
      </c>
    </row>
    <row r="24">
      <c r="A24" s="15">
        <f>Setup!D4</f>
        <v/>
      </c>
      <c r="B24" s="15">
        <f>COUNTIFS('Payment Plans'!$D$5:$D$254,$A24,'Payment Plans'!$C$5:$C$254,"Active",'Payment Plans'!$N$5:$N$254,"&gt;0")</f>
        <v/>
      </c>
      <c r="C24" s="45">
        <f>SUMIFS('Payment Plans'!$N$5:$N$254,'Payment Plans'!$D$5:$D$254,$A24)</f>
        <v/>
      </c>
      <c r="D24" s="45">
        <f>SUMIFS('Payment Plans'!$O$5:$O$254,'Payment Plans'!$D$5:$D$254,$A24)</f>
        <v/>
      </c>
      <c r="F24" s="15" t="inlineStr">
        <is>
          <t>Invalid Payment Rows</t>
        </is>
      </c>
      <c r="G24" s="15">
        <f>""</f>
        <v/>
      </c>
      <c r="H24" s="15">
        <f>COUNTIF(Payments!$M$5:$M$1004,"Review")</f>
        <v/>
      </c>
    </row>
    <row r="25">
      <c r="A25" s="13">
        <f>Setup!D5</f>
        <v/>
      </c>
      <c r="B25" s="13">
        <f>COUNTIFS('Payment Plans'!$D$5:$D$254,$A25,'Payment Plans'!$C$5:$C$254,"Active",'Payment Plans'!$N$5:$N$254,"&gt;0")</f>
        <v/>
      </c>
      <c r="C25" s="44">
        <f>SUMIFS('Payment Plans'!$N$5:$N$254,'Payment Plans'!$D$5:$D$254,$A25)</f>
        <v/>
      </c>
      <c r="D25" s="44">
        <f>SUMIFS('Payment Plans'!$O$5:$O$254,'Payment Plans'!$D$5:$D$254,$A25)</f>
        <v/>
      </c>
      <c r="F25" s="13" t="inlineStr">
        <is>
          <t>Duplicate Plan IDs</t>
        </is>
      </c>
      <c r="G25" s="13">
        <f>""</f>
        <v/>
      </c>
      <c r="H25" s="13">
        <f>COUNTIF('Payment Plans'!$AA$5:$AA$254,"Duplicate Plan ID")</f>
        <v/>
      </c>
    </row>
    <row r="26">
      <c r="A26" s="15">
        <f>Setup!D6</f>
        <v/>
      </c>
      <c r="B26" s="15">
        <f>COUNTIFS('Payment Plans'!$D$5:$D$254,$A26,'Payment Plans'!$C$5:$C$254,"Active",'Payment Plans'!$N$5:$N$254,"&gt;0")</f>
        <v/>
      </c>
      <c r="C26" s="45">
        <f>SUMIFS('Payment Plans'!$N$5:$N$254,'Payment Plans'!$D$5:$D$254,$A26)</f>
        <v/>
      </c>
      <c r="D26" s="45">
        <f>SUMIFS('Payment Plans'!$O$5:$O$254,'Payment Plans'!$D$5:$D$254,$A26)</f>
        <v/>
      </c>
      <c r="F26" s="15" t="inlineStr">
        <is>
          <t>Payments With Unknown Plan ID</t>
        </is>
      </c>
      <c r="G26" s="15">
        <f>""</f>
        <v/>
      </c>
      <c r="H26" s="15">
        <f>COUNTIF(Payments!$L$5:$L$1004,"Unknown Plan ID")</f>
        <v/>
      </c>
    </row>
    <row r="27">
      <c r="A27" s="13">
        <f>Setup!D7</f>
        <v/>
      </c>
      <c r="B27" s="13">
        <f>COUNTIFS('Payment Plans'!$D$5:$D$254,$A27,'Payment Plans'!$C$5:$C$254,"Active",'Payment Plans'!$N$5:$N$254,"&gt;0")</f>
        <v/>
      </c>
      <c r="C27" s="44">
        <f>SUMIFS('Payment Plans'!$N$5:$N$254,'Payment Plans'!$D$5:$D$254,$A27)</f>
        <v/>
      </c>
      <c r="D27" s="44">
        <f>SUMIFS('Payment Plans'!$O$5:$O$254,'Payment Plans'!$D$5:$D$254,$A27)</f>
        <v/>
      </c>
      <c r="F27" s="13" t="inlineStr">
        <is>
          <t>Future-Dated Posted Payments</t>
        </is>
      </c>
      <c r="G27" s="13">
        <f>""</f>
        <v/>
      </c>
      <c r="H27" s="13">
        <f>COUNTIF(Payments!$L$5:$L$1004,"Future-Dated Payment")</f>
        <v/>
      </c>
    </row>
    <row r="28">
      <c r="A28">
        <f>""</f>
        <v/>
      </c>
      <c r="B28">
        <f>""</f>
        <v/>
      </c>
      <c r="C28">
        <f>""</f>
        <v/>
      </c>
      <c r="D28">
        <f>""</f>
        <v/>
      </c>
      <c r="F28">
        <f>""</f>
        <v/>
      </c>
      <c r="G28">
        <f>""</f>
        <v/>
      </c>
      <c r="H28">
        <f>""</f>
        <v/>
      </c>
    </row>
    <row r="29">
      <c r="A29">
        <f>""</f>
        <v/>
      </c>
      <c r="B29">
        <f>""</f>
        <v/>
      </c>
      <c r="C29">
        <f>""</f>
        <v/>
      </c>
      <c r="D29">
        <f>""</f>
        <v/>
      </c>
      <c r="F29">
        <f>""</f>
        <v/>
      </c>
      <c r="G29">
        <f>""</f>
        <v/>
      </c>
      <c r="H29">
        <f>""</f>
        <v/>
      </c>
    </row>
    <row r="30">
      <c r="A30">
        <f>""</f>
        <v/>
      </c>
      <c r="B30">
        <f>""</f>
        <v/>
      </c>
      <c r="C30">
        <f>""</f>
        <v/>
      </c>
      <c r="D30">
        <f>""</f>
        <v/>
      </c>
      <c r="F30">
        <f>""</f>
        <v/>
      </c>
      <c r="G30">
        <f>""</f>
        <v/>
      </c>
      <c r="H30">
        <f>""</f>
        <v/>
      </c>
    </row>
    <row r="31">
      <c r="A31">
        <f>""</f>
        <v/>
      </c>
      <c r="B31">
        <f>""</f>
        <v/>
      </c>
      <c r="C31">
        <f>""</f>
        <v/>
      </c>
      <c r="D31">
        <f>""</f>
        <v/>
      </c>
      <c r="F31">
        <f>""</f>
        <v/>
      </c>
      <c r="G31">
        <f>""</f>
        <v/>
      </c>
      <c r="H31">
        <f>""</f>
        <v/>
      </c>
    </row>
    <row r="32">
      <c r="A32">
        <f>""</f>
        <v/>
      </c>
      <c r="B32">
        <f>""</f>
        <v/>
      </c>
      <c r="C32">
        <f>""</f>
        <v/>
      </c>
      <c r="D32">
        <f>""</f>
        <v/>
      </c>
      <c r="F32">
        <f>""</f>
        <v/>
      </c>
      <c r="G32">
        <f>""</f>
        <v/>
      </c>
      <c r="H32">
        <f>""</f>
        <v/>
      </c>
    </row>
    <row r="33">
      <c r="A33">
        <f>""</f>
        <v/>
      </c>
      <c r="B33">
        <f>""</f>
        <v/>
      </c>
      <c r="C33">
        <f>""</f>
        <v/>
      </c>
      <c r="D33">
        <f>""</f>
        <v/>
      </c>
      <c r="F33">
        <f>""</f>
        <v/>
      </c>
      <c r="G33">
        <f>""</f>
        <v/>
      </c>
      <c r="H33">
        <f>""</f>
        <v/>
      </c>
    </row>
    <row r="34">
      <c r="A34">
        <f>""</f>
        <v/>
      </c>
      <c r="B34">
        <f>""</f>
        <v/>
      </c>
      <c r="C34">
        <f>""</f>
        <v/>
      </c>
      <c r="D34">
        <f>""</f>
        <v/>
      </c>
      <c r="F34">
        <f>""</f>
        <v/>
      </c>
      <c r="G34">
        <f>""</f>
        <v/>
      </c>
      <c r="H34">
        <f>""</f>
        <v/>
      </c>
    </row>
    <row r="35">
      <c r="A35">
        <f>""</f>
        <v/>
      </c>
      <c r="B35">
        <f>""</f>
        <v/>
      </c>
      <c r="C35">
        <f>""</f>
        <v/>
      </c>
      <c r="D35">
        <f>""</f>
        <v/>
      </c>
      <c r="F35">
        <f>""</f>
        <v/>
      </c>
      <c r="G35">
        <f>""</f>
        <v/>
      </c>
      <c r="H35">
        <f>""</f>
        <v/>
      </c>
    </row>
    <row r="36">
      <c r="A36">
        <f>""</f>
        <v/>
      </c>
      <c r="B36">
        <f>""</f>
        <v/>
      </c>
      <c r="C36">
        <f>""</f>
        <v/>
      </c>
      <c r="D36">
        <f>""</f>
        <v/>
      </c>
      <c r="F36">
        <f>""</f>
        <v/>
      </c>
      <c r="G36">
        <f>""</f>
        <v/>
      </c>
      <c r="H36">
        <f>""</f>
        <v/>
      </c>
    </row>
    <row r="37">
      <c r="A37">
        <f>""</f>
        <v/>
      </c>
      <c r="B37">
        <f>""</f>
        <v/>
      </c>
      <c r="C37">
        <f>""</f>
        <v/>
      </c>
      <c r="D37">
        <f>""</f>
        <v/>
      </c>
      <c r="F37">
        <f>""</f>
        <v/>
      </c>
      <c r="G37">
        <f>""</f>
        <v/>
      </c>
      <c r="H37">
        <f>""</f>
        <v/>
      </c>
    </row>
    <row r="38">
      <c r="A38">
        <f>""</f>
        <v/>
      </c>
      <c r="B38">
        <f>""</f>
        <v/>
      </c>
      <c r="C38">
        <f>""</f>
        <v/>
      </c>
      <c r="D38">
        <f>""</f>
        <v/>
      </c>
      <c r="F38">
        <f>""</f>
        <v/>
      </c>
      <c r="G38">
        <f>""</f>
        <v/>
      </c>
      <c r="H38">
        <f>""</f>
        <v/>
      </c>
    </row>
    <row r="39">
      <c r="A39">
        <f>""</f>
        <v/>
      </c>
      <c r="B39">
        <f>""</f>
        <v/>
      </c>
      <c r="C39">
        <f>""</f>
        <v/>
      </c>
      <c r="D39">
        <f>""</f>
        <v/>
      </c>
      <c r="F39">
        <f>""</f>
        <v/>
      </c>
      <c r="G39">
        <f>""</f>
        <v/>
      </c>
      <c r="H39">
        <f>""</f>
        <v/>
      </c>
    </row>
    <row r="40">
      <c r="A40">
        <f>""</f>
        <v/>
      </c>
      <c r="B40">
        <f>""</f>
        <v/>
      </c>
      <c r="C40">
        <f>""</f>
        <v/>
      </c>
      <c r="D40">
        <f>""</f>
        <v/>
      </c>
      <c r="F40">
        <f>""</f>
        <v/>
      </c>
      <c r="G40">
        <f>""</f>
        <v/>
      </c>
      <c r="H40">
        <f>""</f>
        <v/>
      </c>
    </row>
    <row r="41">
      <c r="A41">
        <f>""</f>
        <v/>
      </c>
      <c r="B41">
        <f>""</f>
        <v/>
      </c>
      <c r="C41">
        <f>""</f>
        <v/>
      </c>
      <c r="D41">
        <f>""</f>
        <v/>
      </c>
      <c r="F41">
        <f>""</f>
        <v/>
      </c>
      <c r="G41">
        <f>""</f>
        <v/>
      </c>
      <c r="H41">
        <f>""</f>
        <v/>
      </c>
    </row>
    <row r="42">
      <c r="A42">
        <f>""</f>
        <v/>
      </c>
      <c r="B42">
        <f>""</f>
        <v/>
      </c>
      <c r="C42">
        <f>""</f>
        <v/>
      </c>
      <c r="D42">
        <f>""</f>
        <v/>
      </c>
      <c r="F42">
        <f>""</f>
        <v/>
      </c>
      <c r="G42">
        <f>""</f>
        <v/>
      </c>
      <c r="H42">
        <f>""</f>
        <v/>
      </c>
    </row>
    <row r="43">
      <c r="A43">
        <f>""</f>
        <v/>
      </c>
      <c r="B43">
        <f>""</f>
        <v/>
      </c>
      <c r="C43">
        <f>""</f>
        <v/>
      </c>
      <c r="D43">
        <f>""</f>
        <v/>
      </c>
      <c r="F43">
        <f>""</f>
        <v/>
      </c>
      <c r="G43">
        <f>""</f>
        <v/>
      </c>
      <c r="H43">
        <f>""</f>
        <v/>
      </c>
    </row>
    <row r="44">
      <c r="A44">
        <f>""</f>
        <v/>
      </c>
      <c r="B44">
        <f>""</f>
        <v/>
      </c>
      <c r="C44">
        <f>""</f>
        <v/>
      </c>
      <c r="D44">
        <f>""</f>
        <v/>
      </c>
      <c r="F44">
        <f>""</f>
        <v/>
      </c>
      <c r="G44">
        <f>""</f>
        <v/>
      </c>
      <c r="H44">
        <f>""</f>
        <v/>
      </c>
    </row>
    <row r="45">
      <c r="A45">
        <f>""</f>
        <v/>
      </c>
      <c r="B45">
        <f>""</f>
        <v/>
      </c>
      <c r="C45">
        <f>""</f>
        <v/>
      </c>
      <c r="D45">
        <f>""</f>
        <v/>
      </c>
      <c r="F45">
        <f>""</f>
        <v/>
      </c>
      <c r="G45">
        <f>""</f>
        <v/>
      </c>
      <c r="H45">
        <f>""</f>
        <v/>
      </c>
    </row>
    <row r="46">
      <c r="A46">
        <f>""</f>
        <v/>
      </c>
      <c r="B46">
        <f>""</f>
        <v/>
      </c>
      <c r="C46">
        <f>""</f>
        <v/>
      </c>
      <c r="D46">
        <f>""</f>
        <v/>
      </c>
      <c r="F46">
        <f>""</f>
        <v/>
      </c>
      <c r="G46">
        <f>""</f>
        <v/>
      </c>
      <c r="H46">
        <f>""</f>
        <v/>
      </c>
    </row>
    <row r="47">
      <c r="A47">
        <f>""</f>
        <v/>
      </c>
      <c r="B47">
        <f>""</f>
        <v/>
      </c>
      <c r="C47">
        <f>""</f>
        <v/>
      </c>
      <c r="D47">
        <f>""</f>
        <v/>
      </c>
      <c r="F47">
        <f>""</f>
        <v/>
      </c>
      <c r="G47">
        <f>""</f>
        <v/>
      </c>
      <c r="H47">
        <f>""</f>
        <v/>
      </c>
    </row>
    <row r="48">
      <c r="A48">
        <f>""</f>
        <v/>
      </c>
      <c r="B48">
        <f>""</f>
        <v/>
      </c>
      <c r="C48">
        <f>""</f>
        <v/>
      </c>
      <c r="D48">
        <f>""</f>
        <v/>
      </c>
      <c r="F48">
        <f>""</f>
        <v/>
      </c>
      <c r="G48">
        <f>""</f>
        <v/>
      </c>
      <c r="H48">
        <f>""</f>
        <v/>
      </c>
    </row>
    <row r="49">
      <c r="A49">
        <f>""</f>
        <v/>
      </c>
      <c r="B49">
        <f>""</f>
        <v/>
      </c>
      <c r="C49">
        <f>""</f>
        <v/>
      </c>
      <c r="D49">
        <f>""</f>
        <v/>
      </c>
      <c r="F49">
        <f>""</f>
        <v/>
      </c>
      <c r="G49">
        <f>""</f>
        <v/>
      </c>
      <c r="H49">
        <f>""</f>
        <v/>
      </c>
    </row>
    <row r="50">
      <c r="A50">
        <f>""</f>
        <v/>
      </c>
      <c r="B50">
        <f>""</f>
        <v/>
      </c>
      <c r="C50">
        <f>""</f>
        <v/>
      </c>
      <c r="D50">
        <f>""</f>
        <v/>
      </c>
      <c r="F50">
        <f>""</f>
        <v/>
      </c>
      <c r="G50">
        <f>""</f>
        <v/>
      </c>
      <c r="H50">
        <f>""</f>
        <v/>
      </c>
    </row>
    <row r="51">
      <c r="A51">
        <f>""</f>
        <v/>
      </c>
      <c r="B51">
        <f>""</f>
        <v/>
      </c>
      <c r="C51">
        <f>""</f>
        <v/>
      </c>
      <c r="D51">
        <f>""</f>
        <v/>
      </c>
      <c r="F51">
        <f>""</f>
        <v/>
      </c>
      <c r="G51">
        <f>""</f>
        <v/>
      </c>
      <c r="H51">
        <f>""</f>
        <v/>
      </c>
    </row>
    <row r="52">
      <c r="A52">
        <f>""</f>
        <v/>
      </c>
      <c r="B52">
        <f>""</f>
        <v/>
      </c>
      <c r="C52">
        <f>""</f>
        <v/>
      </c>
      <c r="D52">
        <f>""</f>
        <v/>
      </c>
      <c r="F52">
        <f>""</f>
        <v/>
      </c>
      <c r="G52">
        <f>""</f>
        <v/>
      </c>
      <c r="H52">
        <f>""</f>
        <v/>
      </c>
    </row>
    <row r="53">
      <c r="A53">
        <f>""</f>
        <v/>
      </c>
      <c r="B53">
        <f>""</f>
        <v/>
      </c>
      <c r="C53">
        <f>""</f>
        <v/>
      </c>
      <c r="D53">
        <f>""</f>
        <v/>
      </c>
      <c r="F53">
        <f>""</f>
        <v/>
      </c>
      <c r="G53">
        <f>""</f>
        <v/>
      </c>
      <c r="H53">
        <f>""</f>
        <v/>
      </c>
    </row>
    <row r="54">
      <c r="A54">
        <f>""</f>
        <v/>
      </c>
      <c r="B54">
        <f>""</f>
        <v/>
      </c>
      <c r="C54">
        <f>""</f>
        <v/>
      </c>
      <c r="D54">
        <f>""</f>
        <v/>
      </c>
      <c r="F54">
        <f>""</f>
        <v/>
      </c>
      <c r="G54">
        <f>""</f>
        <v/>
      </c>
      <c r="H54">
        <f>""</f>
        <v/>
      </c>
    </row>
    <row r="55">
      <c r="A55">
        <f>""</f>
        <v/>
      </c>
      <c r="B55">
        <f>""</f>
        <v/>
      </c>
      <c r="C55">
        <f>""</f>
        <v/>
      </c>
      <c r="D55">
        <f>""</f>
        <v/>
      </c>
      <c r="F55">
        <f>""</f>
        <v/>
      </c>
      <c r="G55">
        <f>""</f>
        <v/>
      </c>
      <c r="H55">
        <f>""</f>
        <v/>
      </c>
    </row>
    <row r="56">
      <c r="A56">
        <f>""</f>
        <v/>
      </c>
      <c r="B56">
        <f>""</f>
        <v/>
      </c>
      <c r="C56">
        <f>""</f>
        <v/>
      </c>
      <c r="D56">
        <f>""</f>
        <v/>
      </c>
      <c r="F56">
        <f>""</f>
        <v/>
      </c>
      <c r="G56">
        <f>""</f>
        <v/>
      </c>
      <c r="H56">
        <f>""</f>
        <v/>
      </c>
    </row>
    <row r="57">
      <c r="A57">
        <f>""</f>
        <v/>
      </c>
      <c r="B57">
        <f>""</f>
        <v/>
      </c>
      <c r="C57">
        <f>""</f>
        <v/>
      </c>
      <c r="D57">
        <f>""</f>
        <v/>
      </c>
      <c r="F57">
        <f>""</f>
        <v/>
      </c>
      <c r="G57">
        <f>""</f>
        <v/>
      </c>
      <c r="H57">
        <f>""</f>
        <v/>
      </c>
    </row>
    <row r="58">
      <c r="A58">
        <f>""</f>
        <v/>
      </c>
      <c r="B58">
        <f>""</f>
        <v/>
      </c>
      <c r="C58">
        <f>""</f>
        <v/>
      </c>
      <c r="D58">
        <f>""</f>
        <v/>
      </c>
      <c r="F58">
        <f>""</f>
        <v/>
      </c>
      <c r="G58">
        <f>""</f>
        <v/>
      </c>
      <c r="H58">
        <f>""</f>
        <v/>
      </c>
    </row>
    <row r="59">
      <c r="A59">
        <f>""</f>
        <v/>
      </c>
      <c r="B59">
        <f>""</f>
        <v/>
      </c>
      <c r="C59">
        <f>""</f>
        <v/>
      </c>
      <c r="D59">
        <f>""</f>
        <v/>
      </c>
      <c r="F59">
        <f>""</f>
        <v/>
      </c>
      <c r="G59">
        <f>""</f>
        <v/>
      </c>
      <c r="H59">
        <f>""</f>
        <v/>
      </c>
    </row>
    <row r="60">
      <c r="A60">
        <f>""</f>
        <v/>
      </c>
      <c r="B60">
        <f>""</f>
        <v/>
      </c>
      <c r="C60">
        <f>""</f>
        <v/>
      </c>
      <c r="D60">
        <f>""</f>
        <v/>
      </c>
      <c r="F60">
        <f>""</f>
        <v/>
      </c>
      <c r="G60">
        <f>""</f>
        <v/>
      </c>
      <c r="H60">
        <f>""</f>
        <v/>
      </c>
    </row>
    <row r="61">
      <c r="A61">
        <f>""</f>
        <v/>
      </c>
      <c r="B61">
        <f>""</f>
        <v/>
      </c>
      <c r="C61">
        <f>""</f>
        <v/>
      </c>
      <c r="D61">
        <f>""</f>
        <v/>
      </c>
      <c r="F61">
        <f>""</f>
        <v/>
      </c>
      <c r="G61">
        <f>""</f>
        <v/>
      </c>
      <c r="H61">
        <f>""</f>
        <v/>
      </c>
    </row>
    <row r="62">
      <c r="A62">
        <f>""</f>
        <v/>
      </c>
      <c r="B62">
        <f>""</f>
        <v/>
      </c>
      <c r="C62">
        <f>""</f>
        <v/>
      </c>
      <c r="D62">
        <f>""</f>
        <v/>
      </c>
      <c r="F62">
        <f>""</f>
        <v/>
      </c>
      <c r="G62">
        <f>""</f>
        <v/>
      </c>
      <c r="H62">
        <f>""</f>
        <v/>
      </c>
    </row>
    <row r="63">
      <c r="A63">
        <f>""</f>
        <v/>
      </c>
      <c r="B63">
        <f>""</f>
        <v/>
      </c>
      <c r="C63">
        <f>""</f>
        <v/>
      </c>
      <c r="D63">
        <f>""</f>
        <v/>
      </c>
      <c r="F63">
        <f>""</f>
        <v/>
      </c>
      <c r="G63">
        <f>""</f>
        <v/>
      </c>
      <c r="H63">
        <f>""</f>
        <v/>
      </c>
    </row>
    <row r="64">
      <c r="A64">
        <f>""</f>
        <v/>
      </c>
      <c r="B64">
        <f>""</f>
        <v/>
      </c>
      <c r="C64">
        <f>""</f>
        <v/>
      </c>
      <c r="D64">
        <f>""</f>
        <v/>
      </c>
      <c r="F64">
        <f>""</f>
        <v/>
      </c>
      <c r="G64">
        <f>""</f>
        <v/>
      </c>
      <c r="H64">
        <f>""</f>
        <v/>
      </c>
    </row>
    <row r="65">
      <c r="A65">
        <f>""</f>
        <v/>
      </c>
      <c r="B65">
        <f>""</f>
        <v/>
      </c>
      <c r="C65">
        <f>""</f>
        <v/>
      </c>
      <c r="D65">
        <f>""</f>
        <v/>
      </c>
      <c r="F65">
        <f>""</f>
        <v/>
      </c>
      <c r="G65">
        <f>""</f>
        <v/>
      </c>
      <c r="H65">
        <f>""</f>
        <v/>
      </c>
    </row>
    <row r="66">
      <c r="A66">
        <f>""</f>
        <v/>
      </c>
      <c r="B66">
        <f>""</f>
        <v/>
      </c>
      <c r="C66">
        <f>""</f>
        <v/>
      </c>
      <c r="D66">
        <f>""</f>
        <v/>
      </c>
      <c r="F66">
        <f>""</f>
        <v/>
      </c>
      <c r="G66">
        <f>""</f>
        <v/>
      </c>
      <c r="H66">
        <f>""</f>
        <v/>
      </c>
    </row>
    <row r="67">
      <c r="A67">
        <f>""</f>
        <v/>
      </c>
      <c r="B67">
        <f>""</f>
        <v/>
      </c>
      <c r="C67">
        <f>""</f>
        <v/>
      </c>
      <c r="D67">
        <f>""</f>
        <v/>
      </c>
      <c r="F67">
        <f>""</f>
        <v/>
      </c>
      <c r="G67">
        <f>""</f>
        <v/>
      </c>
      <c r="H67">
        <f>""</f>
        <v/>
      </c>
    </row>
    <row r="68">
      <c r="A68">
        <f>""</f>
        <v/>
      </c>
      <c r="B68">
        <f>""</f>
        <v/>
      </c>
      <c r="C68">
        <f>""</f>
        <v/>
      </c>
      <c r="D68">
        <f>""</f>
        <v/>
      </c>
      <c r="F68">
        <f>""</f>
        <v/>
      </c>
      <c r="G68">
        <f>""</f>
        <v/>
      </c>
      <c r="H68">
        <f>""</f>
        <v/>
      </c>
    </row>
    <row r="69">
      <c r="A69">
        <f>""</f>
        <v/>
      </c>
      <c r="B69">
        <f>""</f>
        <v/>
      </c>
      <c r="C69">
        <f>""</f>
        <v/>
      </c>
      <c r="D69">
        <f>""</f>
        <v/>
      </c>
      <c r="F69">
        <f>""</f>
        <v/>
      </c>
      <c r="G69">
        <f>""</f>
        <v/>
      </c>
      <c r="H69">
        <f>""</f>
        <v/>
      </c>
    </row>
    <row r="70">
      <c r="A70">
        <f>""</f>
        <v/>
      </c>
      <c r="B70">
        <f>""</f>
        <v/>
      </c>
      <c r="C70">
        <f>""</f>
        <v/>
      </c>
      <c r="D70">
        <f>""</f>
        <v/>
      </c>
      <c r="F70">
        <f>""</f>
        <v/>
      </c>
      <c r="G70">
        <f>""</f>
        <v/>
      </c>
      <c r="H70">
        <f>""</f>
        <v/>
      </c>
    </row>
    <row r="71">
      <c r="A71">
        <f>""</f>
        <v/>
      </c>
      <c r="B71">
        <f>""</f>
        <v/>
      </c>
      <c r="C71">
        <f>""</f>
        <v/>
      </c>
      <c r="D71">
        <f>""</f>
        <v/>
      </c>
      <c r="F71">
        <f>""</f>
        <v/>
      </c>
      <c r="G71">
        <f>""</f>
        <v/>
      </c>
      <c r="H71">
        <f>""</f>
        <v/>
      </c>
    </row>
    <row r="72">
      <c r="A72">
        <f>""</f>
        <v/>
      </c>
      <c r="B72">
        <f>""</f>
        <v/>
      </c>
      <c r="C72">
        <f>""</f>
        <v/>
      </c>
      <c r="D72">
        <f>""</f>
        <v/>
      </c>
      <c r="F72">
        <f>""</f>
        <v/>
      </c>
      <c r="G72">
        <f>""</f>
        <v/>
      </c>
      <c r="H72">
        <f>""</f>
        <v/>
      </c>
    </row>
    <row r="73">
      <c r="A73">
        <f>""</f>
        <v/>
      </c>
      <c r="B73">
        <f>""</f>
        <v/>
      </c>
      <c r="C73">
        <f>""</f>
        <v/>
      </c>
      <c r="D73">
        <f>""</f>
        <v/>
      </c>
      <c r="F73">
        <f>""</f>
        <v/>
      </c>
      <c r="G73">
        <f>""</f>
        <v/>
      </c>
      <c r="H73">
        <f>""</f>
        <v/>
      </c>
    </row>
    <row r="74">
      <c r="A74">
        <f>""</f>
        <v/>
      </c>
      <c r="B74">
        <f>""</f>
        <v/>
      </c>
      <c r="C74">
        <f>""</f>
        <v/>
      </c>
      <c r="D74">
        <f>""</f>
        <v/>
      </c>
      <c r="F74">
        <f>""</f>
        <v/>
      </c>
      <c r="G74">
        <f>""</f>
        <v/>
      </c>
      <c r="H74">
        <f>""</f>
        <v/>
      </c>
    </row>
    <row r="75">
      <c r="A75">
        <f>""</f>
        <v/>
      </c>
      <c r="B75">
        <f>""</f>
        <v/>
      </c>
      <c r="C75">
        <f>""</f>
        <v/>
      </c>
      <c r="D75">
        <f>""</f>
        <v/>
      </c>
      <c r="F75">
        <f>""</f>
        <v/>
      </c>
      <c r="G75">
        <f>""</f>
        <v/>
      </c>
      <c r="H75">
        <f>""</f>
        <v/>
      </c>
    </row>
    <row r="76">
      <c r="A76">
        <f>""</f>
        <v/>
      </c>
      <c r="B76">
        <f>""</f>
        <v/>
      </c>
      <c r="C76">
        <f>""</f>
        <v/>
      </c>
      <c r="D76">
        <f>""</f>
        <v/>
      </c>
      <c r="F76">
        <f>""</f>
        <v/>
      </c>
      <c r="G76">
        <f>""</f>
        <v/>
      </c>
      <c r="H76">
        <f>""</f>
        <v/>
      </c>
    </row>
    <row r="77">
      <c r="A77">
        <f>""</f>
        <v/>
      </c>
      <c r="B77">
        <f>""</f>
        <v/>
      </c>
      <c r="C77">
        <f>""</f>
        <v/>
      </c>
      <c r="D77">
        <f>""</f>
        <v/>
      </c>
      <c r="F77">
        <f>""</f>
        <v/>
      </c>
      <c r="G77">
        <f>""</f>
        <v/>
      </c>
      <c r="H77">
        <f>""</f>
        <v/>
      </c>
    </row>
    <row r="78">
      <c r="A78">
        <f>""</f>
        <v/>
      </c>
      <c r="B78">
        <f>""</f>
        <v/>
      </c>
      <c r="C78">
        <f>""</f>
        <v/>
      </c>
      <c r="D78">
        <f>""</f>
        <v/>
      </c>
      <c r="F78">
        <f>""</f>
        <v/>
      </c>
      <c r="G78">
        <f>""</f>
        <v/>
      </c>
      <c r="H78">
        <f>""</f>
        <v/>
      </c>
    </row>
    <row r="79">
      <c r="A79">
        <f>""</f>
        <v/>
      </c>
      <c r="B79">
        <f>""</f>
        <v/>
      </c>
      <c r="C79">
        <f>""</f>
        <v/>
      </c>
      <c r="D79">
        <f>""</f>
        <v/>
      </c>
      <c r="F79">
        <f>""</f>
        <v/>
      </c>
      <c r="G79">
        <f>""</f>
        <v/>
      </c>
      <c r="H79">
        <f>""</f>
        <v/>
      </c>
    </row>
    <row r="80">
      <c r="A80">
        <f>""</f>
        <v/>
      </c>
      <c r="B80">
        <f>""</f>
        <v/>
      </c>
      <c r="C80">
        <f>""</f>
        <v/>
      </c>
      <c r="D80">
        <f>""</f>
        <v/>
      </c>
      <c r="F80">
        <f>""</f>
        <v/>
      </c>
      <c r="G80">
        <f>""</f>
        <v/>
      </c>
      <c r="H80">
        <f>""</f>
        <v/>
      </c>
    </row>
    <row r="81">
      <c r="A81">
        <f>""</f>
        <v/>
      </c>
      <c r="B81">
        <f>""</f>
        <v/>
      </c>
      <c r="C81">
        <f>""</f>
        <v/>
      </c>
      <c r="D81">
        <f>""</f>
        <v/>
      </c>
      <c r="F81">
        <f>""</f>
        <v/>
      </c>
      <c r="G81">
        <f>""</f>
        <v/>
      </c>
      <c r="H81">
        <f>""</f>
        <v/>
      </c>
    </row>
    <row r="82">
      <c r="A82">
        <f>""</f>
        <v/>
      </c>
      <c r="B82">
        <f>""</f>
        <v/>
      </c>
      <c r="C82">
        <f>""</f>
        <v/>
      </c>
      <c r="D82">
        <f>""</f>
        <v/>
      </c>
      <c r="F82">
        <f>""</f>
        <v/>
      </c>
      <c r="G82">
        <f>""</f>
        <v/>
      </c>
      <c r="H82">
        <f>""</f>
        <v/>
      </c>
    </row>
    <row r="83">
      <c r="A83">
        <f>""</f>
        <v/>
      </c>
      <c r="B83">
        <f>""</f>
        <v/>
      </c>
      <c r="C83">
        <f>""</f>
        <v/>
      </c>
      <c r="D83">
        <f>""</f>
        <v/>
      </c>
      <c r="F83">
        <f>""</f>
        <v/>
      </c>
      <c r="G83">
        <f>""</f>
        <v/>
      </c>
      <c r="H83">
        <f>""</f>
        <v/>
      </c>
    </row>
    <row r="84">
      <c r="A84">
        <f>""</f>
        <v/>
      </c>
      <c r="B84">
        <f>""</f>
        <v/>
      </c>
      <c r="C84">
        <f>""</f>
        <v/>
      </c>
      <c r="D84">
        <f>""</f>
        <v/>
      </c>
      <c r="F84">
        <f>""</f>
        <v/>
      </c>
      <c r="G84">
        <f>""</f>
        <v/>
      </c>
      <c r="H84">
        <f>""</f>
        <v/>
      </c>
    </row>
    <row r="85">
      <c r="A85">
        <f>""</f>
        <v/>
      </c>
      <c r="B85">
        <f>""</f>
        <v/>
      </c>
      <c r="C85">
        <f>""</f>
        <v/>
      </c>
      <c r="D85">
        <f>""</f>
        <v/>
      </c>
      <c r="F85">
        <f>""</f>
        <v/>
      </c>
      <c r="G85">
        <f>""</f>
        <v/>
      </c>
      <c r="H85">
        <f>""</f>
        <v/>
      </c>
    </row>
    <row r="86">
      <c r="A86">
        <f>""</f>
        <v/>
      </c>
      <c r="B86">
        <f>""</f>
        <v/>
      </c>
      <c r="C86">
        <f>""</f>
        <v/>
      </c>
      <c r="D86">
        <f>""</f>
        <v/>
      </c>
      <c r="F86">
        <f>""</f>
        <v/>
      </c>
      <c r="G86">
        <f>""</f>
        <v/>
      </c>
      <c r="H86">
        <f>""</f>
        <v/>
      </c>
    </row>
    <row r="87">
      <c r="A87">
        <f>""</f>
        <v/>
      </c>
      <c r="B87">
        <f>""</f>
        <v/>
      </c>
      <c r="C87">
        <f>""</f>
        <v/>
      </c>
      <c r="D87">
        <f>""</f>
        <v/>
      </c>
      <c r="F87">
        <f>""</f>
        <v/>
      </c>
      <c r="G87">
        <f>""</f>
        <v/>
      </c>
      <c r="H87">
        <f>""</f>
        <v/>
      </c>
    </row>
    <row r="88">
      <c r="A88">
        <f>""</f>
        <v/>
      </c>
      <c r="B88">
        <f>""</f>
        <v/>
      </c>
      <c r="C88">
        <f>""</f>
        <v/>
      </c>
      <c r="D88">
        <f>""</f>
        <v/>
      </c>
      <c r="F88">
        <f>""</f>
        <v/>
      </c>
      <c r="G88">
        <f>""</f>
        <v/>
      </c>
      <c r="H88">
        <f>""</f>
        <v/>
      </c>
    </row>
    <row r="89">
      <c r="A89">
        <f>""</f>
        <v/>
      </c>
      <c r="B89">
        <f>""</f>
        <v/>
      </c>
      <c r="C89">
        <f>""</f>
        <v/>
      </c>
      <c r="D89">
        <f>""</f>
        <v/>
      </c>
      <c r="F89">
        <f>""</f>
        <v/>
      </c>
      <c r="G89">
        <f>""</f>
        <v/>
      </c>
      <c r="H89">
        <f>""</f>
        <v/>
      </c>
    </row>
    <row r="90">
      <c r="A90">
        <f>""</f>
        <v/>
      </c>
      <c r="B90">
        <f>""</f>
        <v/>
      </c>
      <c r="C90">
        <f>""</f>
        <v/>
      </c>
      <c r="D90">
        <f>""</f>
        <v/>
      </c>
      <c r="F90">
        <f>""</f>
        <v/>
      </c>
      <c r="G90">
        <f>""</f>
        <v/>
      </c>
      <c r="H90">
        <f>""</f>
        <v/>
      </c>
    </row>
    <row r="91">
      <c r="A91">
        <f>""</f>
        <v/>
      </c>
      <c r="B91">
        <f>""</f>
        <v/>
      </c>
      <c r="C91">
        <f>""</f>
        <v/>
      </c>
      <c r="D91">
        <f>""</f>
        <v/>
      </c>
      <c r="F91">
        <f>""</f>
        <v/>
      </c>
      <c r="G91">
        <f>""</f>
        <v/>
      </c>
      <c r="H91">
        <f>""</f>
        <v/>
      </c>
    </row>
    <row r="92">
      <c r="A92">
        <f>""</f>
        <v/>
      </c>
      <c r="B92">
        <f>""</f>
        <v/>
      </c>
      <c r="C92">
        <f>""</f>
        <v/>
      </c>
      <c r="D92">
        <f>""</f>
        <v/>
      </c>
      <c r="F92">
        <f>""</f>
        <v/>
      </c>
      <c r="G92">
        <f>""</f>
        <v/>
      </c>
      <c r="H92">
        <f>""</f>
        <v/>
      </c>
    </row>
    <row r="93">
      <c r="A93">
        <f>""</f>
        <v/>
      </c>
      <c r="B93">
        <f>""</f>
        <v/>
      </c>
      <c r="C93">
        <f>""</f>
        <v/>
      </c>
      <c r="D93">
        <f>""</f>
        <v/>
      </c>
      <c r="F93">
        <f>""</f>
        <v/>
      </c>
      <c r="G93">
        <f>""</f>
        <v/>
      </c>
      <c r="H93">
        <f>""</f>
        <v/>
      </c>
    </row>
    <row r="94">
      <c r="A94">
        <f>""</f>
        <v/>
      </c>
      <c r="B94">
        <f>""</f>
        <v/>
      </c>
      <c r="C94">
        <f>""</f>
        <v/>
      </c>
      <c r="D94">
        <f>""</f>
        <v/>
      </c>
      <c r="F94">
        <f>""</f>
        <v/>
      </c>
      <c r="G94">
        <f>""</f>
        <v/>
      </c>
      <c r="H94">
        <f>""</f>
        <v/>
      </c>
    </row>
    <row r="95">
      <c r="A95">
        <f>""</f>
        <v/>
      </c>
      <c r="B95">
        <f>""</f>
        <v/>
      </c>
      <c r="C95">
        <f>""</f>
        <v/>
      </c>
      <c r="D95">
        <f>""</f>
        <v/>
      </c>
      <c r="F95">
        <f>""</f>
        <v/>
      </c>
      <c r="G95">
        <f>""</f>
        <v/>
      </c>
      <c r="H95">
        <f>""</f>
        <v/>
      </c>
    </row>
    <row r="96">
      <c r="A96">
        <f>""</f>
        <v/>
      </c>
      <c r="B96">
        <f>""</f>
        <v/>
      </c>
      <c r="C96">
        <f>""</f>
        <v/>
      </c>
      <c r="D96">
        <f>""</f>
        <v/>
      </c>
      <c r="F96">
        <f>""</f>
        <v/>
      </c>
      <c r="G96">
        <f>""</f>
        <v/>
      </c>
      <c r="H96">
        <f>""</f>
        <v/>
      </c>
    </row>
    <row r="97">
      <c r="A97">
        <f>""</f>
        <v/>
      </c>
      <c r="B97">
        <f>""</f>
        <v/>
      </c>
      <c r="C97">
        <f>""</f>
        <v/>
      </c>
      <c r="D97">
        <f>""</f>
        <v/>
      </c>
      <c r="F97">
        <f>""</f>
        <v/>
      </c>
      <c r="G97">
        <f>""</f>
        <v/>
      </c>
      <c r="H97">
        <f>""</f>
        <v/>
      </c>
    </row>
    <row r="98">
      <c r="A98">
        <f>""</f>
        <v/>
      </c>
      <c r="B98">
        <f>""</f>
        <v/>
      </c>
      <c r="C98">
        <f>""</f>
        <v/>
      </c>
      <c r="D98">
        <f>""</f>
        <v/>
      </c>
      <c r="F98">
        <f>""</f>
        <v/>
      </c>
      <c r="G98">
        <f>""</f>
        <v/>
      </c>
      <c r="H98">
        <f>""</f>
        <v/>
      </c>
    </row>
    <row r="99">
      <c r="A99">
        <f>""</f>
        <v/>
      </c>
      <c r="B99">
        <f>""</f>
        <v/>
      </c>
      <c r="C99">
        <f>""</f>
        <v/>
      </c>
      <c r="D99">
        <f>""</f>
        <v/>
      </c>
      <c r="F99">
        <f>""</f>
        <v/>
      </c>
      <c r="G99">
        <f>""</f>
        <v/>
      </c>
      <c r="H99">
        <f>""</f>
        <v/>
      </c>
    </row>
    <row r="100">
      <c r="A100">
        <f>""</f>
        <v/>
      </c>
      <c r="B100">
        <f>""</f>
        <v/>
      </c>
      <c r="C100">
        <f>""</f>
        <v/>
      </c>
      <c r="D100">
        <f>""</f>
        <v/>
      </c>
      <c r="F100">
        <f>""</f>
        <v/>
      </c>
      <c r="G100">
        <f>""</f>
        <v/>
      </c>
      <c r="H100">
        <f>""</f>
        <v/>
      </c>
    </row>
    <row r="101">
      <c r="A101">
        <f>""</f>
        <v/>
      </c>
      <c r="B101">
        <f>""</f>
        <v/>
      </c>
      <c r="C101">
        <f>""</f>
        <v/>
      </c>
      <c r="D101">
        <f>""</f>
        <v/>
      </c>
      <c r="F101">
        <f>""</f>
        <v/>
      </c>
      <c r="G101">
        <f>""</f>
        <v/>
      </c>
      <c r="H101">
        <f>""</f>
        <v/>
      </c>
    </row>
  </sheetData>
  <mergeCells count="1">
    <mergeCell ref="A1:H1"/>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A254"/>
  <sheetViews>
    <sheetView workbookViewId="0">
      <pane ySplit="4" topLeftCell="A5" activePane="bottomLeft" state="frozen"/>
      <selection pane="bottomLeft" activeCell="A1" sqref="A1"/>
    </sheetView>
  </sheetViews>
  <sheetFormatPr baseColWidth="8" defaultRowHeight="15"/>
  <cols>
    <col width="16" customWidth="1" min="1" max="1"/>
    <col width="21" customWidth="1" min="2" max="2"/>
    <col width="18" customWidth="1" min="3" max="3"/>
    <col width="28" customWidth="1" min="4" max="4"/>
    <col width="22" customWidth="1" min="5" max="5"/>
    <col width="15" customWidth="1" min="6" max="6"/>
    <col width="18" customWidth="1" min="7" max="7"/>
    <col width="17" customWidth="1" min="8" max="8"/>
    <col width="14" customWidth="1" min="9" max="9"/>
    <col width="16" customWidth="1" min="10" max="10"/>
    <col width="20" customWidth="1" min="11" max="11"/>
    <col width="20" customWidth="1" min="12" max="12"/>
    <col width="19" customWidth="1" min="13" max="13"/>
    <col width="18" customWidth="1" min="14" max="14"/>
    <col width="17" customWidth="1" min="15" max="15"/>
    <col width="12" customWidth="1" min="16" max="16"/>
    <col width="16" customWidth="1" min="17" max="17"/>
    <col width="15" customWidth="1" min="18" max="18"/>
    <col width="15" customWidth="1" min="19" max="19"/>
    <col width="18" customWidth="1" min="20" max="20"/>
    <col width="19" customWidth="1" min="21" max="21"/>
    <col width="17" customWidth="1" min="22" max="22"/>
    <col width="18" customWidth="1" min="23" max="23"/>
    <col width="34" customWidth="1" min="24" max="24"/>
    <col width="20" customWidth="1" min="25" max="25"/>
    <col width="13" customWidth="1" min="26" max="26"/>
    <col width="20" customWidth="1" min="27" max="27"/>
  </cols>
  <sheetData>
    <row r="1" ht="28" customHeight="1">
      <c r="A1" s="1" t="inlineStr">
        <is>
          <t>Payment Plans</t>
        </is>
      </c>
    </row>
    <row r="2">
      <c r="A2" s="3" t="inlineStr">
        <is>
          <t>Enter one row per payment plan. Editable cells are highlighted; gray cells are calculated.</t>
        </is>
      </c>
    </row>
    <row r="4" ht="32" customHeight="1">
      <c r="A4" s="12" t="inlineStr">
        <is>
          <t>Plan ID</t>
        </is>
      </c>
      <c r="B4" s="12" t="inlineStr">
        <is>
          <t>Account Alias</t>
        </is>
      </c>
      <c r="C4" s="12" t="inlineStr">
        <is>
          <t>Plan Record Status</t>
        </is>
      </c>
      <c r="D4" s="12" t="inlineStr">
        <is>
          <t>Clinic</t>
        </is>
      </c>
      <c r="E4" s="12" t="inlineStr">
        <is>
          <t>Responsible Team</t>
        </is>
      </c>
      <c r="F4" s="12" t="inlineStr">
        <is>
          <t>Plan Start Date</t>
        </is>
      </c>
      <c r="G4" s="12" t="inlineStr">
        <is>
          <t>Original Plan Amount</t>
        </is>
      </c>
      <c r="H4" s="12" t="inlineStr">
        <is>
          <t>Monthly Installment</t>
        </is>
      </c>
      <c r="I4" s="12" t="inlineStr">
        <is>
          <t>Number of Installments</t>
        </is>
      </c>
      <c r="J4" s="12" t="inlineStr">
        <is>
          <t>Contract End Date</t>
        </is>
      </c>
      <c r="K4" s="12" t="inlineStr">
        <is>
          <t>Scheduled Amount as of Date</t>
        </is>
      </c>
      <c r="L4" s="12" t="inlineStr">
        <is>
          <t>Posted Payments as of Date</t>
        </is>
      </c>
      <c r="M4" s="12" t="inlineStr">
        <is>
          <t>Total Posted Payments</t>
        </is>
      </c>
      <c r="N4" s="12" t="inlineStr">
        <is>
          <t>Outstanding Balance</t>
        </is>
      </c>
      <c r="O4" s="12" t="inlineStr">
        <is>
          <t>Past-Due Amount</t>
        </is>
      </c>
      <c r="P4" s="12" t="inlineStr">
        <is>
          <t>Aging Days</t>
        </is>
      </c>
      <c r="Q4" s="12" t="inlineStr">
        <is>
          <t>Aging Bucket</t>
        </is>
      </c>
      <c r="R4" s="12" t="inlineStr">
        <is>
          <t>Next Due Date</t>
        </is>
      </c>
      <c r="S4" s="12" t="inlineStr">
        <is>
          <t>Days Until Next Due</t>
        </is>
      </c>
      <c r="T4" s="12" t="inlineStr">
        <is>
          <t>Last Posted Payment Date</t>
        </is>
      </c>
      <c r="U4" s="12" t="inlineStr">
        <is>
          <t>Last Posted Payment Amount</t>
        </is>
      </c>
      <c r="V4" s="12" t="inlineStr">
        <is>
          <t>Follow-Up Owner</t>
        </is>
      </c>
      <c r="W4" s="12" t="inlineStr">
        <is>
          <t>Next Follow-Up Date</t>
        </is>
      </c>
      <c r="X4" s="12" t="inlineStr">
        <is>
          <t>Administrative Note</t>
        </is>
      </c>
      <c r="Y4" s="12" t="inlineStr">
        <is>
          <t>Plan Status</t>
        </is>
      </c>
      <c r="Z4" s="12" t="inlineStr">
        <is>
          <t>Row Check</t>
        </is>
      </c>
      <c r="AA4" s="12" t="inlineStr">
        <is>
          <t>Duplicate Check</t>
        </is>
      </c>
    </row>
    <row r="5">
      <c r="A5" s="18" t="inlineStr">
        <is>
          <t>PPF-26001</t>
        </is>
      </c>
      <c r="B5" s="18" t="inlineStr">
        <is>
          <t>Account Bluebird</t>
        </is>
      </c>
      <c r="C5" s="18" t="inlineStr">
        <is>
          <t>Active</t>
        </is>
      </c>
      <c r="D5" s="18" t="inlineStr">
        <is>
          <t>Northstar Family Clinic</t>
        </is>
      </c>
      <c r="E5" s="18" t="inlineStr">
        <is>
          <t>Patient Accounts</t>
        </is>
      </c>
      <c r="F5" s="46" t="n">
        <v>46127</v>
      </c>
      <c r="G5" s="47" t="n">
        <v>600</v>
      </c>
      <c r="H5" s="47" t="n">
        <v>100</v>
      </c>
      <c r="I5" s="21">
        <f>IF($A5="","",IF(OR($G5&lt;=0,$H5&lt;=0),"",ROUNDUP($G5/$H5,0)))</f>
        <v/>
      </c>
      <c r="J5" s="48">
        <f>IF(OR($A5="",$F5="",$I5=""),"",EDATE($F5,$I5-1))</f>
        <v/>
      </c>
      <c r="K5" s="49">
        <f>IF(OR($A5="",$F5="",$G5&lt;=0,$H5&lt;=0),"",IF(Setup!$B$3&lt;$F5,0,MIN($G5,$H5*MIN($I5,DATEDIF($F5,Setup!$B$3,"m")+1))))</f>
        <v/>
      </c>
      <c r="L5" s="49">
        <f>IF($A5="","",SUMIFS(Payments!$F$5:$F$1004,Payments!$B$5:$B$1004,$A5,Payments!$G$5:$G$1004,"Posted",Payments!$E$5:$E$1004,"&lt;="&amp;Setup!$B$3))</f>
        <v/>
      </c>
      <c r="M5" s="49">
        <f>IF($A5="","",SUMIFS(Payments!$F$5:$F$1004,Payments!$B$5:$B$1004,$A5,Payments!$G$5:$G$1004,"Posted"))</f>
        <v/>
      </c>
      <c r="N5" s="49">
        <f>IF($A5="","",MAX(0,$G5-$L5))</f>
        <v/>
      </c>
      <c r="O5" s="49">
        <f>IF($A5="","",MAX(0,$K5-$L5))</f>
        <v/>
      </c>
      <c r="P5" s="21">
        <f>IF(OR($A5="",$O5&lt;=0,$R5=""),0,MAX(1,Setup!$B$3-$R5))</f>
        <v/>
      </c>
      <c r="Q5" s="24">
        <f>IF($A5="","",IF($O5&lt;=0,"",IF($P5&lt;=30,"1–30 Days",IF($P5&lt;=60,"31–60 Days",IF($P5&lt;=90,"61–90 Days","91+ Days")))))</f>
        <v/>
      </c>
      <c r="R5" s="48">
        <f>IF(OR($A5="",$F5="",$G5&lt;=0,$H5&lt;=0),"",IF($N5&lt;=0,"",EDATE($F5,MIN($I5-1,INT($L5/$H5)))))</f>
        <v/>
      </c>
      <c r="S5" s="21">
        <f>IF(OR($A5="",$R5=""),"",$R5-Setup!$B$3)</f>
        <v/>
      </c>
      <c r="T5" s="48">
        <f>IF($A5="","",IF(COUNTIFS(Payments!$B$5:$B$1004,$A5,Payments!$G$5:$G$1004,"Posted")=0,"",LOOKUP(2,1/((Payments!$B$5:$B$1004=$A5)*(Payments!$G$5:$G$1004="Posted")),Payments!$E$5:$E$1004)))</f>
        <v/>
      </c>
      <c r="U5" s="49">
        <f>IF(OR($A5="",$T5=""),"",SUMIFS(Payments!$F$5:$F$1004,Payments!$B$5:$B$1004,$A5,Payments!$G$5:$G$1004,"Posted",Payments!$E$5:$E$1004,$T5))</f>
        <v/>
      </c>
      <c r="V5" s="18" t="inlineStr">
        <is>
          <t>Staff A</t>
        </is>
      </c>
      <c r="W5" s="46" t="n">
        <v>46273</v>
      </c>
      <c r="X5" s="18" t="inlineStr">
        <is>
          <t>Confirm September installment.</t>
        </is>
      </c>
      <c r="Y5" s="24">
        <f>IF($A5="","",IF($C5="Closed",IF($N5&lt;=0,"Paid","Closed With Balance"),IF(Setup!$B$3&lt;$F5,"Starts Later",IF($N5&lt;=0,"Paid",IF($O5&gt;0,"Overdue",IF(AND($R5&lt;&gt;"",$R5&gt;=Setup!$B$3,$R5&lt;=Setup!$B$3+Setup!$B$4),"Due Soon","Current"))))))</f>
        <v/>
      </c>
      <c r="Z5" s="24">
        <f>IF($A5="","",IF(OR($B5="",$C5="",$D5="",$E5="",$F5="",$G5&lt;=0,$H5&lt;=0,$V5=""),"Review",IF($H5&gt;$G5,"Review",IF(AND($W5&lt;&gt;"",NOT(ISNUMBER($W5))),"Review","OK"))))</f>
        <v/>
      </c>
      <c r="AA5" s="24">
        <f>IF($A5="","",IF(COUNTIF($A$5:$A$254,$A5)&gt;1,"Duplicate Plan ID","OK"))</f>
        <v/>
      </c>
    </row>
    <row r="6">
      <c r="A6" s="18" t="inlineStr">
        <is>
          <t>PPF-26002</t>
        </is>
      </c>
      <c r="B6" s="18" t="inlineStr">
        <is>
          <t>Account Juniper</t>
        </is>
      </c>
      <c r="C6" s="18" t="inlineStr">
        <is>
          <t>Active</t>
        </is>
      </c>
      <c r="D6" s="18" t="inlineStr">
        <is>
          <t>Cedar Grove Medical Office</t>
        </is>
      </c>
      <c r="E6" s="18" t="inlineStr">
        <is>
          <t>Central Billing</t>
        </is>
      </c>
      <c r="F6" s="46" t="n">
        <v>46174</v>
      </c>
      <c r="G6" s="47" t="n">
        <v>900</v>
      </c>
      <c r="H6" s="47" t="n">
        <v>150</v>
      </c>
      <c r="I6" s="21">
        <f>IF($A6="","",IF(OR($G6&lt;=0,$H6&lt;=0),"",ROUNDUP($G6/$H6,0)))</f>
        <v/>
      </c>
      <c r="J6" s="48">
        <f>IF(OR($A6="",$F6="",$I6=""),"",EDATE($F6,$I6-1))</f>
        <v/>
      </c>
      <c r="K6" s="49">
        <f>IF(OR($A6="",$F6="",$G6&lt;=0,$H6&lt;=0),"",IF(Setup!$B$3&lt;$F6,0,MIN($G6,$H6*MIN($I6,DATEDIF($F6,Setup!$B$3,"m")+1))))</f>
        <v/>
      </c>
      <c r="L6" s="49">
        <f>IF($A6="","",SUMIFS(Payments!$F$5:$F$1004,Payments!$B$5:$B$1004,$A6,Payments!$G$5:$G$1004,"Posted",Payments!$E$5:$E$1004,"&lt;="&amp;Setup!$B$3))</f>
        <v/>
      </c>
      <c r="M6" s="49">
        <f>IF($A6="","",SUMIFS(Payments!$F$5:$F$1004,Payments!$B$5:$B$1004,$A6,Payments!$G$5:$G$1004,"Posted"))</f>
        <v/>
      </c>
      <c r="N6" s="49">
        <f>IF($A6="","",MAX(0,$G6-$L6))</f>
        <v/>
      </c>
      <c r="O6" s="49">
        <f>IF($A6="","",MAX(0,$K6-$L6))</f>
        <v/>
      </c>
      <c r="P6" s="21">
        <f>IF(OR($A6="",$O6&lt;=0,$R6=""),0,MAX(1,Setup!$B$3-$R6))</f>
        <v/>
      </c>
      <c r="Q6" s="24">
        <f>IF($A6="","",IF($O6&lt;=0,"",IF($P6&lt;=30,"1–30 Days",IF($P6&lt;=60,"31–60 Days",IF($P6&lt;=90,"61–90 Days","91+ Days")))))</f>
        <v/>
      </c>
      <c r="R6" s="48">
        <f>IF(OR($A6="",$F6="",$G6&lt;=0,$H6&lt;=0),"",IF($N6&lt;=0,"",EDATE($F6,MIN($I6-1,INT($L6/$H6)))))</f>
        <v/>
      </c>
      <c r="S6" s="21">
        <f>IF(OR($A6="",$R6=""),"",$R6-Setup!$B$3)</f>
        <v/>
      </c>
      <c r="T6" s="48">
        <f>IF($A6="","",IF(COUNTIFS(Payments!$B$5:$B$1004,$A6,Payments!$G$5:$G$1004,"Posted")=0,"",LOOKUP(2,1/((Payments!$B$5:$B$1004=$A6)*(Payments!$G$5:$G$1004="Posted")),Payments!$E$5:$E$1004)))</f>
        <v/>
      </c>
      <c r="U6" s="49">
        <f>IF(OR($A6="",$T6=""),"",SUMIFS(Payments!$F$5:$F$1004,Payments!$B$5:$B$1004,$A6,Payments!$G$5:$G$1004,"Posted",Payments!$E$5:$E$1004,$T6))</f>
        <v/>
      </c>
      <c r="V6" s="18" t="inlineStr">
        <is>
          <t>Staff B</t>
        </is>
      </c>
      <c r="W6" s="46" t="n">
        <v>46272</v>
      </c>
      <c r="X6" s="18" t="inlineStr">
        <is>
          <t>Review missed installment.</t>
        </is>
      </c>
      <c r="Y6" s="24">
        <f>IF($A6="","",IF($C6="Closed",IF($N6&lt;=0,"Paid","Closed With Balance"),IF(Setup!$B$3&lt;$F6,"Starts Later",IF($N6&lt;=0,"Paid",IF($O6&gt;0,"Overdue",IF(AND($R6&lt;&gt;"",$R6&gt;=Setup!$B$3,$R6&lt;=Setup!$B$3+Setup!$B$4),"Due Soon","Current"))))))</f>
        <v/>
      </c>
      <c r="Z6" s="24">
        <f>IF($A6="","",IF(OR($B6="",$C6="",$D6="",$E6="",$F6="",$G6&lt;=0,$H6&lt;=0,$V6=""),"Review",IF($H6&gt;$G6,"Review",IF(AND($W6&lt;&gt;"",NOT(ISNUMBER($W6))),"Review","OK"))))</f>
        <v/>
      </c>
      <c r="AA6" s="24">
        <f>IF($A6="","",IF(COUNTIF($A$5:$A$254,$A6)&gt;1,"Duplicate Plan ID","OK"))</f>
        <v/>
      </c>
    </row>
    <row r="7">
      <c r="A7" s="18" t="inlineStr">
        <is>
          <t>PPF-26003</t>
        </is>
      </c>
      <c r="B7" s="18" t="inlineStr">
        <is>
          <t>Account Maple</t>
        </is>
      </c>
      <c r="C7" s="18" t="inlineStr">
        <is>
          <t>Active</t>
        </is>
      </c>
      <c r="D7" s="18" t="inlineStr">
        <is>
          <t>Lakeside Community Clinic</t>
        </is>
      </c>
      <c r="E7" s="18" t="inlineStr">
        <is>
          <t>Front Desk Team</t>
        </is>
      </c>
      <c r="F7" s="46" t="n">
        <v>46254</v>
      </c>
      <c r="G7" s="47" t="n">
        <v>480</v>
      </c>
      <c r="H7" s="47" t="n">
        <v>80</v>
      </c>
      <c r="I7" s="21">
        <f>IF($A7="","",IF(OR($G7&lt;=0,$H7&lt;=0),"",ROUNDUP($G7/$H7,0)))</f>
        <v/>
      </c>
      <c r="J7" s="48">
        <f>IF(OR($A7="",$F7="",$I7=""),"",EDATE($F7,$I7-1))</f>
        <v/>
      </c>
      <c r="K7" s="49">
        <f>IF(OR($A7="",$F7="",$G7&lt;=0,$H7&lt;=0),"",IF(Setup!$B$3&lt;$F7,0,MIN($G7,$H7*MIN($I7,DATEDIF($F7,Setup!$B$3,"m")+1))))</f>
        <v/>
      </c>
      <c r="L7" s="49">
        <f>IF($A7="","",SUMIFS(Payments!$F$5:$F$1004,Payments!$B$5:$B$1004,$A7,Payments!$G$5:$G$1004,"Posted",Payments!$E$5:$E$1004,"&lt;="&amp;Setup!$B$3))</f>
        <v/>
      </c>
      <c r="M7" s="49">
        <f>IF($A7="","",SUMIFS(Payments!$F$5:$F$1004,Payments!$B$5:$B$1004,$A7,Payments!$G$5:$G$1004,"Posted"))</f>
        <v/>
      </c>
      <c r="N7" s="49">
        <f>IF($A7="","",MAX(0,$G7-$L7))</f>
        <v/>
      </c>
      <c r="O7" s="49">
        <f>IF($A7="","",MAX(0,$K7-$L7))</f>
        <v/>
      </c>
      <c r="P7" s="21">
        <f>IF(OR($A7="",$O7&lt;=0,$R7=""),0,MAX(1,Setup!$B$3-$R7))</f>
        <v/>
      </c>
      <c r="Q7" s="24">
        <f>IF($A7="","",IF($O7&lt;=0,"",IF($P7&lt;=30,"1–30 Days",IF($P7&lt;=60,"31–60 Days",IF($P7&lt;=90,"61–90 Days","91+ Days")))))</f>
        <v/>
      </c>
      <c r="R7" s="48">
        <f>IF(OR($A7="",$F7="",$G7&lt;=0,$H7&lt;=0),"",IF($N7&lt;=0,"",EDATE($F7,MIN($I7-1,INT($L7/$H7)))))</f>
        <v/>
      </c>
      <c r="S7" s="21">
        <f>IF(OR($A7="",$R7=""),"",$R7-Setup!$B$3)</f>
        <v/>
      </c>
      <c r="T7" s="48">
        <f>IF($A7="","",IF(COUNTIFS(Payments!$B$5:$B$1004,$A7,Payments!$G$5:$G$1004,"Posted")=0,"",LOOKUP(2,1/((Payments!$B$5:$B$1004=$A7)*(Payments!$G$5:$G$1004="Posted")),Payments!$E$5:$E$1004)))</f>
        <v/>
      </c>
      <c r="U7" s="49">
        <f>IF(OR($A7="",$T7=""),"",SUMIFS(Payments!$F$5:$F$1004,Payments!$B$5:$B$1004,$A7,Payments!$G$5:$G$1004,"Posted",Payments!$E$5:$E$1004,$T7))</f>
        <v/>
      </c>
      <c r="V7" s="18" t="inlineStr">
        <is>
          <t>Staff C</t>
        </is>
      </c>
      <c r="W7" s="46" t="n">
        <v>46283</v>
      </c>
      <c r="X7" s="18" t="inlineStr">
        <is>
          <t>Courtesy reminder requested.</t>
        </is>
      </c>
      <c r="Y7" s="24">
        <f>IF($A7="","",IF($C7="Closed",IF($N7&lt;=0,"Paid","Closed With Balance"),IF(Setup!$B$3&lt;$F7,"Starts Later",IF($N7&lt;=0,"Paid",IF($O7&gt;0,"Overdue",IF(AND($R7&lt;&gt;"",$R7&gt;=Setup!$B$3,$R7&lt;=Setup!$B$3+Setup!$B$4),"Due Soon","Current"))))))</f>
        <v/>
      </c>
      <c r="Z7" s="24">
        <f>IF($A7="","",IF(OR($B7="",$C7="",$D7="",$E7="",$F7="",$G7&lt;=0,$H7&lt;=0,$V7=""),"Review",IF($H7&gt;$G7,"Review",IF(AND($W7&lt;&gt;"",NOT(ISNUMBER($W7))),"Review","OK"))))</f>
        <v/>
      </c>
      <c r="AA7" s="24">
        <f>IF($A7="","",IF(COUNTIF($A$5:$A$254,$A7)&gt;1,"Duplicate Plan ID","OK"))</f>
        <v/>
      </c>
    </row>
    <row r="8">
      <c r="A8" s="18" t="inlineStr">
        <is>
          <t>PPF-26004</t>
        </is>
      </c>
      <c r="B8" s="18" t="inlineStr">
        <is>
          <t>Account Lantern</t>
        </is>
      </c>
      <c r="C8" s="18" t="inlineStr">
        <is>
          <t>Active</t>
        </is>
      </c>
      <c r="D8" s="18" t="inlineStr">
        <is>
          <t>Prairie View Health Center</t>
        </is>
      </c>
      <c r="E8" s="18" t="inlineStr">
        <is>
          <t>Patient Accounts</t>
        </is>
      </c>
      <c r="F8" s="46" t="n">
        <v>46032</v>
      </c>
      <c r="G8" s="47" t="n">
        <v>1200</v>
      </c>
      <c r="H8" s="47" t="n">
        <v>100</v>
      </c>
      <c r="I8" s="21">
        <f>IF($A8="","",IF(OR($G8&lt;=0,$H8&lt;=0),"",ROUNDUP($G8/$H8,0)))</f>
        <v/>
      </c>
      <c r="J8" s="48">
        <f>IF(OR($A8="",$F8="",$I8=""),"",EDATE($F8,$I8-1))</f>
        <v/>
      </c>
      <c r="K8" s="49">
        <f>IF(OR($A8="",$F8="",$G8&lt;=0,$H8&lt;=0),"",IF(Setup!$B$3&lt;$F8,0,MIN($G8,$H8*MIN($I8,DATEDIF($F8,Setup!$B$3,"m")+1))))</f>
        <v/>
      </c>
      <c r="L8" s="49">
        <f>IF($A8="","",SUMIFS(Payments!$F$5:$F$1004,Payments!$B$5:$B$1004,$A8,Payments!$G$5:$G$1004,"Posted",Payments!$E$5:$E$1004,"&lt;="&amp;Setup!$B$3))</f>
        <v/>
      </c>
      <c r="M8" s="49">
        <f>IF($A8="","",SUMIFS(Payments!$F$5:$F$1004,Payments!$B$5:$B$1004,$A8,Payments!$G$5:$G$1004,"Posted"))</f>
        <v/>
      </c>
      <c r="N8" s="49">
        <f>IF($A8="","",MAX(0,$G8-$L8))</f>
        <v/>
      </c>
      <c r="O8" s="49">
        <f>IF($A8="","",MAX(0,$K8-$L8))</f>
        <v/>
      </c>
      <c r="P8" s="21">
        <f>IF(OR($A8="",$O8&lt;=0,$R8=""),0,MAX(1,Setup!$B$3-$R8))</f>
        <v/>
      </c>
      <c r="Q8" s="24">
        <f>IF($A8="","",IF($O8&lt;=0,"",IF($P8&lt;=30,"1–30 Days",IF($P8&lt;=60,"31–60 Days",IF($P8&lt;=90,"61–90 Days","91+ Days")))))</f>
        <v/>
      </c>
      <c r="R8" s="48">
        <f>IF(OR($A8="",$F8="",$G8&lt;=0,$H8&lt;=0),"",IF($N8&lt;=0,"",EDATE($F8,MIN($I8-1,INT($L8/$H8)))))</f>
        <v/>
      </c>
      <c r="S8" s="21">
        <f>IF(OR($A8="",$R8=""),"",$R8-Setup!$B$3)</f>
        <v/>
      </c>
      <c r="T8" s="48">
        <f>IF($A8="","",IF(COUNTIFS(Payments!$B$5:$B$1004,$A8,Payments!$G$5:$G$1004,"Posted")=0,"",LOOKUP(2,1/((Payments!$B$5:$B$1004=$A8)*(Payments!$G$5:$G$1004="Posted")),Payments!$E$5:$E$1004)))</f>
        <v/>
      </c>
      <c r="U8" s="49">
        <f>IF(OR($A8="",$T8=""),"",SUMIFS(Payments!$F$5:$F$1004,Payments!$B$5:$B$1004,$A8,Payments!$G$5:$G$1004,"Posted",Payments!$E$5:$E$1004,$T8))</f>
        <v/>
      </c>
      <c r="V8" s="18" t="inlineStr">
        <is>
          <t>Staff D</t>
        </is>
      </c>
      <c r="W8" s="46" t="n">
        <v>46274</v>
      </c>
      <c r="X8" s="18" t="inlineStr">
        <is>
          <t>Multiple installments outstanding.</t>
        </is>
      </c>
      <c r="Y8" s="24">
        <f>IF($A8="","",IF($C8="Closed",IF($N8&lt;=0,"Paid","Closed With Balance"),IF(Setup!$B$3&lt;$F8,"Starts Later",IF($N8&lt;=0,"Paid",IF($O8&gt;0,"Overdue",IF(AND($R8&lt;&gt;"",$R8&gt;=Setup!$B$3,$R8&lt;=Setup!$B$3+Setup!$B$4),"Due Soon","Current"))))))</f>
        <v/>
      </c>
      <c r="Z8" s="24">
        <f>IF($A8="","",IF(OR($B8="",$C8="",$D8="",$E8="",$F8="",$G8&lt;=0,$H8&lt;=0,$V8=""),"Review",IF($H8&gt;$G8,"Review",IF(AND($W8&lt;&gt;"",NOT(ISNUMBER($W8))),"Review","OK"))))</f>
        <v/>
      </c>
      <c r="AA8" s="24">
        <f>IF($A8="","",IF(COUNTIF($A$5:$A$254,$A8)&gt;1,"Duplicate Plan ID","OK"))</f>
        <v/>
      </c>
    </row>
    <row r="9">
      <c r="A9" s="18" t="inlineStr">
        <is>
          <t>PPF-26005</t>
        </is>
      </c>
      <c r="B9" s="18" t="inlineStr">
        <is>
          <t>Account Harbor</t>
        </is>
      </c>
      <c r="C9" s="18" t="inlineStr">
        <is>
          <t>Closed</t>
        </is>
      </c>
      <c r="D9" s="18" t="inlineStr">
        <is>
          <t>Harbor Point Medical Office</t>
        </is>
      </c>
      <c r="E9" s="18" t="inlineStr">
        <is>
          <t>Office Administration</t>
        </is>
      </c>
      <c r="F9" s="46" t="n">
        <v>46086</v>
      </c>
      <c r="G9" s="47" t="n">
        <v>300</v>
      </c>
      <c r="H9" s="47" t="n">
        <v>100</v>
      </c>
      <c r="I9" s="21">
        <f>IF($A9="","",IF(OR($G9&lt;=0,$H9&lt;=0),"",ROUNDUP($G9/$H9,0)))</f>
        <v/>
      </c>
      <c r="J9" s="48">
        <f>IF(OR($A9="",$F9="",$I9=""),"",EDATE($F9,$I9-1))</f>
        <v/>
      </c>
      <c r="K9" s="49">
        <f>IF(OR($A9="",$F9="",$G9&lt;=0,$H9&lt;=0),"",IF(Setup!$B$3&lt;$F9,0,MIN($G9,$H9*MIN($I9,DATEDIF($F9,Setup!$B$3,"m")+1))))</f>
        <v/>
      </c>
      <c r="L9" s="49">
        <f>IF($A9="","",SUMIFS(Payments!$F$5:$F$1004,Payments!$B$5:$B$1004,$A9,Payments!$G$5:$G$1004,"Posted",Payments!$E$5:$E$1004,"&lt;="&amp;Setup!$B$3))</f>
        <v/>
      </c>
      <c r="M9" s="49">
        <f>IF($A9="","",SUMIFS(Payments!$F$5:$F$1004,Payments!$B$5:$B$1004,$A9,Payments!$G$5:$G$1004,"Posted"))</f>
        <v/>
      </c>
      <c r="N9" s="49">
        <f>IF($A9="","",MAX(0,$G9-$L9))</f>
        <v/>
      </c>
      <c r="O9" s="49">
        <f>IF($A9="","",MAX(0,$K9-$L9))</f>
        <v/>
      </c>
      <c r="P9" s="21">
        <f>IF(OR($A9="",$O9&lt;=0,$R9=""),0,MAX(1,Setup!$B$3-$R9))</f>
        <v/>
      </c>
      <c r="Q9" s="24">
        <f>IF($A9="","",IF($O9&lt;=0,"",IF($P9&lt;=30,"1–30 Days",IF($P9&lt;=60,"31–60 Days",IF($P9&lt;=90,"61–90 Days","91+ Days")))))</f>
        <v/>
      </c>
      <c r="R9" s="48">
        <f>IF(OR($A9="",$F9="",$G9&lt;=0,$H9&lt;=0),"",IF($N9&lt;=0,"",EDATE($F9,MIN($I9-1,INT($L9/$H9)))))</f>
        <v/>
      </c>
      <c r="S9" s="21">
        <f>IF(OR($A9="",$R9=""),"",$R9-Setup!$B$3)</f>
        <v/>
      </c>
      <c r="T9" s="48">
        <f>IF($A9="","",IF(COUNTIFS(Payments!$B$5:$B$1004,$A9,Payments!$G$5:$G$1004,"Posted")=0,"",LOOKUP(2,1/((Payments!$B$5:$B$1004=$A9)*(Payments!$G$5:$G$1004="Posted")),Payments!$E$5:$E$1004)))</f>
        <v/>
      </c>
      <c r="U9" s="49">
        <f>IF(OR($A9="",$T9=""),"",SUMIFS(Payments!$F$5:$F$1004,Payments!$B$5:$B$1004,$A9,Payments!$G$5:$G$1004,"Posted",Payments!$E$5:$E$1004,$T9))</f>
        <v/>
      </c>
      <c r="V9" s="18" t="inlineStr">
        <is>
          <t>Supervisor A</t>
        </is>
      </c>
      <c r="W9" s="46" t="n"/>
      <c r="X9" s="18" t="inlineStr">
        <is>
          <t>Plan paid in full.</t>
        </is>
      </c>
      <c r="Y9" s="24">
        <f>IF($A9="","",IF($C9="Closed",IF($N9&lt;=0,"Paid","Closed With Balance"),IF(Setup!$B$3&lt;$F9,"Starts Later",IF($N9&lt;=0,"Paid",IF($O9&gt;0,"Overdue",IF(AND($R9&lt;&gt;"",$R9&gt;=Setup!$B$3,$R9&lt;=Setup!$B$3+Setup!$B$4),"Due Soon","Current"))))))</f>
        <v/>
      </c>
      <c r="Z9" s="24">
        <f>IF($A9="","",IF(OR($B9="",$C9="",$D9="",$E9="",$F9="",$G9&lt;=0,$H9&lt;=0,$V9=""),"Review",IF($H9&gt;$G9,"Review",IF(AND($W9&lt;&gt;"",NOT(ISNUMBER($W9))),"Review","OK"))))</f>
        <v/>
      </c>
      <c r="AA9" s="24">
        <f>IF($A9="","",IF(COUNTIF($A$5:$A$254,$A9)&gt;1,"Duplicate Plan ID","OK"))</f>
        <v/>
      </c>
    </row>
    <row r="10">
      <c r="A10" s="18" t="inlineStr">
        <is>
          <t>PPF-26006</t>
        </is>
      </c>
      <c r="B10" s="18" t="inlineStr">
        <is>
          <t>Account Willow</t>
        </is>
      </c>
      <c r="C10" s="18" t="inlineStr">
        <is>
          <t>Active</t>
        </is>
      </c>
      <c r="D10" s="18" t="inlineStr">
        <is>
          <t>Northstar Family Clinic</t>
        </is>
      </c>
      <c r="E10" s="18" t="inlineStr">
        <is>
          <t>Central Billing</t>
        </is>
      </c>
      <c r="F10" s="46" t="n">
        <v>46296</v>
      </c>
      <c r="G10" s="47" t="n">
        <v>750</v>
      </c>
      <c r="H10" s="47" t="n">
        <v>125</v>
      </c>
      <c r="I10" s="21">
        <f>IF($A10="","",IF(OR($G10&lt;=0,$H10&lt;=0),"",ROUNDUP($G10/$H10,0)))</f>
        <v/>
      </c>
      <c r="J10" s="48">
        <f>IF(OR($A10="",$F10="",$I10=""),"",EDATE($F10,$I10-1))</f>
        <v/>
      </c>
      <c r="K10" s="49">
        <f>IF(OR($A10="",$F10="",$G10&lt;=0,$H10&lt;=0),"",IF(Setup!$B$3&lt;$F10,0,MIN($G10,$H10*MIN($I10,DATEDIF($F10,Setup!$B$3,"m")+1))))</f>
        <v/>
      </c>
      <c r="L10" s="49">
        <f>IF($A10="","",SUMIFS(Payments!$F$5:$F$1004,Payments!$B$5:$B$1004,$A10,Payments!$G$5:$G$1004,"Posted",Payments!$E$5:$E$1004,"&lt;="&amp;Setup!$B$3))</f>
        <v/>
      </c>
      <c r="M10" s="49">
        <f>IF($A10="","",SUMIFS(Payments!$F$5:$F$1004,Payments!$B$5:$B$1004,$A10,Payments!$G$5:$G$1004,"Posted"))</f>
        <v/>
      </c>
      <c r="N10" s="49">
        <f>IF($A10="","",MAX(0,$G10-$L10))</f>
        <v/>
      </c>
      <c r="O10" s="49">
        <f>IF($A10="","",MAX(0,$K10-$L10))</f>
        <v/>
      </c>
      <c r="P10" s="21">
        <f>IF(OR($A10="",$O10&lt;=0,$R10=""),0,MAX(1,Setup!$B$3-$R10))</f>
        <v/>
      </c>
      <c r="Q10" s="24">
        <f>IF($A10="","",IF($O10&lt;=0,"",IF($P10&lt;=30,"1–30 Days",IF($P10&lt;=60,"31–60 Days",IF($P10&lt;=90,"61–90 Days","91+ Days")))))</f>
        <v/>
      </c>
      <c r="R10" s="48">
        <f>IF(OR($A10="",$F10="",$G10&lt;=0,$H10&lt;=0),"",IF($N10&lt;=0,"",EDATE($F10,MIN($I10-1,INT($L10/$H10)))))</f>
        <v/>
      </c>
      <c r="S10" s="21">
        <f>IF(OR($A10="",$R10=""),"",$R10-Setup!$B$3)</f>
        <v/>
      </c>
      <c r="T10" s="48">
        <f>IF($A10="","",IF(COUNTIFS(Payments!$B$5:$B$1004,$A10,Payments!$G$5:$G$1004,"Posted")=0,"",LOOKUP(2,1/((Payments!$B$5:$B$1004=$A10)*(Payments!$G$5:$G$1004="Posted")),Payments!$E$5:$E$1004)))</f>
        <v/>
      </c>
      <c r="U10" s="49">
        <f>IF(OR($A10="",$T10=""),"",SUMIFS(Payments!$F$5:$F$1004,Payments!$B$5:$B$1004,$A10,Payments!$G$5:$G$1004,"Posted",Payments!$E$5:$E$1004,$T10))</f>
        <v/>
      </c>
      <c r="V10" s="18" t="inlineStr">
        <is>
          <t>Staff E</t>
        </is>
      </c>
      <c r="W10" s="46" t="n">
        <v>46290</v>
      </c>
      <c r="X10" s="18" t="inlineStr">
        <is>
          <t>Plan starts next month.</t>
        </is>
      </c>
      <c r="Y10" s="24">
        <f>IF($A10="","",IF($C10="Closed",IF($N10&lt;=0,"Paid","Closed With Balance"),IF(Setup!$B$3&lt;$F10,"Starts Later",IF($N10&lt;=0,"Paid",IF($O10&gt;0,"Overdue",IF(AND($R10&lt;&gt;"",$R10&gt;=Setup!$B$3,$R10&lt;=Setup!$B$3+Setup!$B$4),"Due Soon","Current"))))))</f>
        <v/>
      </c>
      <c r="Z10" s="24">
        <f>IF($A10="","",IF(OR($B10="",$C10="",$D10="",$E10="",$F10="",$G10&lt;=0,$H10&lt;=0,$V10=""),"Review",IF($H10&gt;$G10,"Review",IF(AND($W10&lt;&gt;"",NOT(ISNUMBER($W10))),"Review","OK"))))</f>
        <v/>
      </c>
      <c r="AA10" s="24">
        <f>IF($A10="","",IF(COUNTIF($A$5:$A$254,$A10)&gt;1,"Duplicate Plan ID","OK"))</f>
        <v/>
      </c>
    </row>
    <row r="11">
      <c r="A11" s="18" t="inlineStr">
        <is>
          <t>PPF-26007</t>
        </is>
      </c>
      <c r="B11" s="18" t="inlineStr">
        <is>
          <t>Account Copper</t>
        </is>
      </c>
      <c r="C11" s="18" t="inlineStr">
        <is>
          <t>Active</t>
        </is>
      </c>
      <c r="D11" s="18" t="inlineStr">
        <is>
          <t>Cedar Grove Medical Office</t>
        </is>
      </c>
      <c r="E11" s="18" t="inlineStr">
        <is>
          <t>Patient Accounts</t>
        </is>
      </c>
      <c r="F11" s="46" t="n">
        <v>46154</v>
      </c>
      <c r="G11" s="47" t="n">
        <v>1050</v>
      </c>
      <c r="H11" s="47" t="n">
        <v>175</v>
      </c>
      <c r="I11" s="21">
        <f>IF($A11="","",IF(OR($G11&lt;=0,$H11&lt;=0),"",ROUNDUP($G11/$H11,0)))</f>
        <v/>
      </c>
      <c r="J11" s="48">
        <f>IF(OR($A11="",$F11="",$I11=""),"",EDATE($F11,$I11-1))</f>
        <v/>
      </c>
      <c r="K11" s="49">
        <f>IF(OR($A11="",$F11="",$G11&lt;=0,$H11&lt;=0),"",IF(Setup!$B$3&lt;$F11,0,MIN($G11,$H11*MIN($I11,DATEDIF($F11,Setup!$B$3,"m")+1))))</f>
        <v/>
      </c>
      <c r="L11" s="49">
        <f>IF($A11="","",SUMIFS(Payments!$F$5:$F$1004,Payments!$B$5:$B$1004,$A11,Payments!$G$5:$G$1004,"Posted",Payments!$E$5:$E$1004,"&lt;="&amp;Setup!$B$3))</f>
        <v/>
      </c>
      <c r="M11" s="49">
        <f>IF($A11="","",SUMIFS(Payments!$F$5:$F$1004,Payments!$B$5:$B$1004,$A11,Payments!$G$5:$G$1004,"Posted"))</f>
        <v/>
      </c>
      <c r="N11" s="49">
        <f>IF($A11="","",MAX(0,$G11-$L11))</f>
        <v/>
      </c>
      <c r="O11" s="49">
        <f>IF($A11="","",MAX(0,$K11-$L11))</f>
        <v/>
      </c>
      <c r="P11" s="21">
        <f>IF(OR($A11="",$O11&lt;=0,$R11=""),0,MAX(1,Setup!$B$3-$R11))</f>
        <v/>
      </c>
      <c r="Q11" s="24">
        <f>IF($A11="","",IF($O11&lt;=0,"",IF($P11&lt;=30,"1–30 Days",IF($P11&lt;=60,"31–60 Days",IF($P11&lt;=90,"61–90 Days","91+ Days")))))</f>
        <v/>
      </c>
      <c r="R11" s="48">
        <f>IF(OR($A11="",$F11="",$G11&lt;=0,$H11&lt;=0),"",IF($N11&lt;=0,"",EDATE($F11,MIN($I11-1,INT($L11/$H11)))))</f>
        <v/>
      </c>
      <c r="S11" s="21">
        <f>IF(OR($A11="",$R11=""),"",$R11-Setup!$B$3)</f>
        <v/>
      </c>
      <c r="T11" s="48">
        <f>IF($A11="","",IF(COUNTIFS(Payments!$B$5:$B$1004,$A11,Payments!$G$5:$G$1004,"Posted")=0,"",LOOKUP(2,1/((Payments!$B$5:$B$1004=$A11)*(Payments!$G$5:$G$1004="Posted")),Payments!$E$5:$E$1004)))</f>
        <v/>
      </c>
      <c r="U11" s="49">
        <f>IF(OR($A11="",$T11=""),"",SUMIFS(Payments!$F$5:$F$1004,Payments!$B$5:$B$1004,$A11,Payments!$G$5:$G$1004,"Posted",Payments!$E$5:$E$1004,$T11))</f>
        <v/>
      </c>
      <c r="V11" s="18" t="inlineStr">
        <is>
          <t>Staff A</t>
        </is>
      </c>
      <c r="W11" s="46" t="n">
        <v>46275</v>
      </c>
      <c r="X11" s="18" t="inlineStr">
        <is>
          <t>Partial installment received.</t>
        </is>
      </c>
      <c r="Y11" s="24">
        <f>IF($A11="","",IF($C11="Closed",IF($N11&lt;=0,"Paid","Closed With Balance"),IF(Setup!$B$3&lt;$F11,"Starts Later",IF($N11&lt;=0,"Paid",IF($O11&gt;0,"Overdue",IF(AND($R11&lt;&gt;"",$R11&gt;=Setup!$B$3,$R11&lt;=Setup!$B$3+Setup!$B$4),"Due Soon","Current"))))))</f>
        <v/>
      </c>
      <c r="Z11" s="24">
        <f>IF($A11="","",IF(OR($B11="",$C11="",$D11="",$E11="",$F11="",$G11&lt;=0,$H11&lt;=0,$V11=""),"Review",IF($H11&gt;$G11,"Review",IF(AND($W11&lt;&gt;"",NOT(ISNUMBER($W11))),"Review","OK"))))</f>
        <v/>
      </c>
      <c r="AA11" s="24">
        <f>IF($A11="","",IF(COUNTIF($A$5:$A$254,$A11)&gt;1,"Duplicate Plan ID","OK"))</f>
        <v/>
      </c>
    </row>
    <row r="12">
      <c r="A12" s="18" t="inlineStr">
        <is>
          <t>PPF-26008</t>
        </is>
      </c>
      <c r="B12" s="18" t="inlineStr">
        <is>
          <t>Account Meadow</t>
        </is>
      </c>
      <c r="C12" s="18" t="inlineStr">
        <is>
          <t>Active</t>
        </is>
      </c>
      <c r="D12" s="18" t="inlineStr">
        <is>
          <t>Lakeside Community Clinic</t>
        </is>
      </c>
      <c r="E12" s="18" t="inlineStr">
        <is>
          <t>Front Desk Team</t>
        </is>
      </c>
      <c r="F12" s="46" t="n">
        <v>46233</v>
      </c>
      <c r="G12" s="47" t="n">
        <v>240</v>
      </c>
      <c r="H12" s="47" t="n">
        <v>60</v>
      </c>
      <c r="I12" s="21">
        <f>IF($A12="","",IF(OR($G12&lt;=0,$H12&lt;=0),"",ROUNDUP($G12/$H12,0)))</f>
        <v/>
      </c>
      <c r="J12" s="48">
        <f>IF(OR($A12="",$F12="",$I12=""),"",EDATE($F12,$I12-1))</f>
        <v/>
      </c>
      <c r="K12" s="49">
        <f>IF(OR($A12="",$F12="",$G12&lt;=0,$H12&lt;=0),"",IF(Setup!$B$3&lt;$F12,0,MIN($G12,$H12*MIN($I12,DATEDIF($F12,Setup!$B$3,"m")+1))))</f>
        <v/>
      </c>
      <c r="L12" s="49">
        <f>IF($A12="","",SUMIFS(Payments!$F$5:$F$1004,Payments!$B$5:$B$1004,$A12,Payments!$G$5:$G$1004,"Posted",Payments!$E$5:$E$1004,"&lt;="&amp;Setup!$B$3))</f>
        <v/>
      </c>
      <c r="M12" s="49">
        <f>IF($A12="","",SUMIFS(Payments!$F$5:$F$1004,Payments!$B$5:$B$1004,$A12,Payments!$G$5:$G$1004,"Posted"))</f>
        <v/>
      </c>
      <c r="N12" s="49">
        <f>IF($A12="","",MAX(0,$G12-$L12))</f>
        <v/>
      </c>
      <c r="O12" s="49">
        <f>IF($A12="","",MAX(0,$K12-$L12))</f>
        <v/>
      </c>
      <c r="P12" s="21">
        <f>IF(OR($A12="",$O12&lt;=0,$R12=""),0,MAX(1,Setup!$B$3-$R12))</f>
        <v/>
      </c>
      <c r="Q12" s="24">
        <f>IF($A12="","",IF($O12&lt;=0,"",IF($P12&lt;=30,"1–30 Days",IF($P12&lt;=60,"31–60 Days",IF($P12&lt;=90,"61–90 Days","91+ Days")))))</f>
        <v/>
      </c>
      <c r="R12" s="48">
        <f>IF(OR($A12="",$F12="",$G12&lt;=0,$H12&lt;=0),"",IF($N12&lt;=0,"",EDATE($F12,MIN($I12-1,INT($L12/$H12)))))</f>
        <v/>
      </c>
      <c r="S12" s="21">
        <f>IF(OR($A12="",$R12=""),"",$R12-Setup!$B$3)</f>
        <v/>
      </c>
      <c r="T12" s="48">
        <f>IF($A12="","",IF(COUNTIFS(Payments!$B$5:$B$1004,$A12,Payments!$G$5:$G$1004,"Posted")=0,"",LOOKUP(2,1/((Payments!$B$5:$B$1004=$A12)*(Payments!$G$5:$G$1004="Posted")),Payments!$E$5:$E$1004)))</f>
        <v/>
      </c>
      <c r="U12" s="49">
        <f>IF(OR($A12="",$T12=""),"",SUMIFS(Payments!$F$5:$F$1004,Payments!$B$5:$B$1004,$A12,Payments!$G$5:$G$1004,"Posted",Payments!$E$5:$E$1004,$T12))</f>
        <v/>
      </c>
      <c r="V12" s="18" t="inlineStr">
        <is>
          <t>Staff B</t>
        </is>
      </c>
      <c r="W12" s="46" t="n">
        <v>46277</v>
      </c>
      <c r="X12" s="18" t="inlineStr">
        <is>
          <t>Monitor next due date.</t>
        </is>
      </c>
      <c r="Y12" s="24">
        <f>IF($A12="","",IF($C12="Closed",IF($N12&lt;=0,"Paid","Closed With Balance"),IF(Setup!$B$3&lt;$F12,"Starts Later",IF($N12&lt;=0,"Paid",IF($O12&gt;0,"Overdue",IF(AND($R12&lt;&gt;"",$R12&gt;=Setup!$B$3,$R12&lt;=Setup!$B$3+Setup!$B$4),"Due Soon","Current"))))))</f>
        <v/>
      </c>
      <c r="Z12" s="24">
        <f>IF($A12="","",IF(OR($B12="",$C12="",$D12="",$E12="",$F12="",$G12&lt;=0,$H12&lt;=0,$V12=""),"Review",IF($H12&gt;$G12,"Review",IF(AND($W12&lt;&gt;"",NOT(ISNUMBER($W12))),"Review","OK"))))</f>
        <v/>
      </c>
      <c r="AA12" s="24">
        <f>IF($A12="","",IF(COUNTIF($A$5:$A$254,$A12)&gt;1,"Duplicate Plan ID","OK"))</f>
        <v/>
      </c>
    </row>
    <row r="13">
      <c r="A13" s="18" t="inlineStr">
        <is>
          <t>PPF-26009</t>
        </is>
      </c>
      <c r="B13" s="18" t="inlineStr">
        <is>
          <t>Account Sparrow</t>
        </is>
      </c>
      <c r="C13" s="18" t="inlineStr">
        <is>
          <t>Active</t>
        </is>
      </c>
      <c r="D13" s="18" t="inlineStr">
        <is>
          <t>Prairie View Health Center</t>
        </is>
      </c>
      <c r="E13" s="18" t="inlineStr">
        <is>
          <t>Central Billing</t>
        </is>
      </c>
      <c r="F13" s="46" t="n">
        <v>46081</v>
      </c>
      <c r="G13" s="47" t="n">
        <v>800</v>
      </c>
      <c r="H13" s="47" t="n">
        <v>100</v>
      </c>
      <c r="I13" s="21">
        <f>IF($A13="","",IF(OR($G13&lt;=0,$H13&lt;=0),"",ROUNDUP($G13/$H13,0)))</f>
        <v/>
      </c>
      <c r="J13" s="48">
        <f>IF(OR($A13="",$F13="",$I13=""),"",EDATE($F13,$I13-1))</f>
        <v/>
      </c>
      <c r="K13" s="49">
        <f>IF(OR($A13="",$F13="",$G13&lt;=0,$H13&lt;=0),"",IF(Setup!$B$3&lt;$F13,0,MIN($G13,$H13*MIN($I13,DATEDIF($F13,Setup!$B$3,"m")+1))))</f>
        <v/>
      </c>
      <c r="L13" s="49">
        <f>IF($A13="","",SUMIFS(Payments!$F$5:$F$1004,Payments!$B$5:$B$1004,$A13,Payments!$G$5:$G$1004,"Posted",Payments!$E$5:$E$1004,"&lt;="&amp;Setup!$B$3))</f>
        <v/>
      </c>
      <c r="M13" s="49">
        <f>IF($A13="","",SUMIFS(Payments!$F$5:$F$1004,Payments!$B$5:$B$1004,$A13,Payments!$G$5:$G$1004,"Posted"))</f>
        <v/>
      </c>
      <c r="N13" s="49">
        <f>IF($A13="","",MAX(0,$G13-$L13))</f>
        <v/>
      </c>
      <c r="O13" s="49">
        <f>IF($A13="","",MAX(0,$K13-$L13))</f>
        <v/>
      </c>
      <c r="P13" s="21">
        <f>IF(OR($A13="",$O13&lt;=0,$R13=""),0,MAX(1,Setup!$B$3-$R13))</f>
        <v/>
      </c>
      <c r="Q13" s="24">
        <f>IF($A13="","",IF($O13&lt;=0,"",IF($P13&lt;=30,"1–30 Days",IF($P13&lt;=60,"31–60 Days",IF($P13&lt;=90,"61–90 Days","91+ Days")))))</f>
        <v/>
      </c>
      <c r="R13" s="48">
        <f>IF(OR($A13="",$F13="",$G13&lt;=0,$H13&lt;=0),"",IF($N13&lt;=0,"",EDATE($F13,MIN($I13-1,INT($L13/$H13)))))</f>
        <v/>
      </c>
      <c r="S13" s="21">
        <f>IF(OR($A13="",$R13=""),"",$R13-Setup!$B$3)</f>
        <v/>
      </c>
      <c r="T13" s="48">
        <f>IF($A13="","",IF(COUNTIFS(Payments!$B$5:$B$1004,$A13,Payments!$G$5:$G$1004,"Posted")=0,"",LOOKUP(2,1/((Payments!$B$5:$B$1004=$A13)*(Payments!$G$5:$G$1004="Posted")),Payments!$E$5:$E$1004)))</f>
        <v/>
      </c>
      <c r="U13" s="49">
        <f>IF(OR($A13="",$T13=""),"",SUMIFS(Payments!$F$5:$F$1004,Payments!$B$5:$B$1004,$A13,Payments!$G$5:$G$1004,"Posted",Payments!$E$5:$E$1004,$T13))</f>
        <v/>
      </c>
      <c r="V13" s="18" t="inlineStr">
        <is>
          <t>Staff C</t>
        </is>
      </c>
      <c r="W13" s="46" t="n">
        <v>46273</v>
      </c>
      <c r="X13" s="18" t="inlineStr">
        <is>
          <t>Follow up on overdue amount.</t>
        </is>
      </c>
      <c r="Y13" s="24">
        <f>IF($A13="","",IF($C13="Closed",IF($N13&lt;=0,"Paid","Closed With Balance"),IF(Setup!$B$3&lt;$F13,"Starts Later",IF($N13&lt;=0,"Paid",IF($O13&gt;0,"Overdue",IF(AND($R13&lt;&gt;"",$R13&gt;=Setup!$B$3,$R13&lt;=Setup!$B$3+Setup!$B$4),"Due Soon","Current"))))))</f>
        <v/>
      </c>
      <c r="Z13" s="24">
        <f>IF($A13="","",IF(OR($B13="",$C13="",$D13="",$E13="",$F13="",$G13&lt;=0,$H13&lt;=0,$V13=""),"Review",IF($H13&gt;$G13,"Review",IF(AND($W13&lt;&gt;"",NOT(ISNUMBER($W13))),"Review","OK"))))</f>
        <v/>
      </c>
      <c r="AA13" s="24">
        <f>IF($A13="","",IF(COUNTIF($A$5:$A$254,$A13)&gt;1,"Duplicate Plan ID","OK"))</f>
        <v/>
      </c>
    </row>
    <row r="14">
      <c r="A14" s="18" t="inlineStr">
        <is>
          <t>PPF-26010</t>
        </is>
      </c>
      <c r="B14" s="18" t="inlineStr">
        <is>
          <t>Account Sunrise</t>
        </is>
      </c>
      <c r="C14" s="18" t="inlineStr">
        <is>
          <t>Active</t>
        </is>
      </c>
      <c r="D14" s="18" t="inlineStr">
        <is>
          <t>Harbor Point Medical Office</t>
        </is>
      </c>
      <c r="E14" s="18" t="inlineStr">
        <is>
          <t>Office Administration</t>
        </is>
      </c>
      <c r="F14" s="46" t="n">
        <v>46271</v>
      </c>
      <c r="G14" s="47" t="n">
        <v>500</v>
      </c>
      <c r="H14" s="47" t="n">
        <v>100</v>
      </c>
      <c r="I14" s="21">
        <f>IF($A14="","",IF(OR($G14&lt;=0,$H14&lt;=0),"",ROUNDUP($G14/$H14,0)))</f>
        <v/>
      </c>
      <c r="J14" s="48">
        <f>IF(OR($A14="",$F14="",$I14=""),"",EDATE($F14,$I14-1))</f>
        <v/>
      </c>
      <c r="K14" s="49">
        <f>IF(OR($A14="",$F14="",$G14&lt;=0,$H14&lt;=0),"",IF(Setup!$B$3&lt;$F14,0,MIN($G14,$H14*MIN($I14,DATEDIF($F14,Setup!$B$3,"m")+1))))</f>
        <v/>
      </c>
      <c r="L14" s="49">
        <f>IF($A14="","",SUMIFS(Payments!$F$5:$F$1004,Payments!$B$5:$B$1004,$A14,Payments!$G$5:$G$1004,"Posted",Payments!$E$5:$E$1004,"&lt;="&amp;Setup!$B$3))</f>
        <v/>
      </c>
      <c r="M14" s="49">
        <f>IF($A14="","",SUMIFS(Payments!$F$5:$F$1004,Payments!$B$5:$B$1004,$A14,Payments!$G$5:$G$1004,"Posted"))</f>
        <v/>
      </c>
      <c r="N14" s="49">
        <f>IF($A14="","",MAX(0,$G14-$L14))</f>
        <v/>
      </c>
      <c r="O14" s="49">
        <f>IF($A14="","",MAX(0,$K14-$L14))</f>
        <v/>
      </c>
      <c r="P14" s="21">
        <f>IF(OR($A14="",$O14&lt;=0,$R14=""),0,MAX(1,Setup!$B$3-$R14))</f>
        <v/>
      </c>
      <c r="Q14" s="24">
        <f>IF($A14="","",IF($O14&lt;=0,"",IF($P14&lt;=30,"1–30 Days",IF($P14&lt;=60,"31–60 Days",IF($P14&lt;=90,"61–90 Days","91+ Days")))))</f>
        <v/>
      </c>
      <c r="R14" s="48">
        <f>IF(OR($A14="",$F14="",$G14&lt;=0,$H14&lt;=0),"",IF($N14&lt;=0,"",EDATE($F14,MIN($I14-1,INT($L14/$H14)))))</f>
        <v/>
      </c>
      <c r="S14" s="21">
        <f>IF(OR($A14="",$R14=""),"",$R14-Setup!$B$3)</f>
        <v/>
      </c>
      <c r="T14" s="48">
        <f>IF($A14="","",IF(COUNTIFS(Payments!$B$5:$B$1004,$A14,Payments!$G$5:$G$1004,"Posted")=0,"",LOOKUP(2,1/((Payments!$B$5:$B$1004=$A14)*(Payments!$G$5:$G$1004="Posted")),Payments!$E$5:$E$1004)))</f>
        <v/>
      </c>
      <c r="U14" s="49">
        <f>IF(OR($A14="",$T14=""),"",SUMIFS(Payments!$F$5:$F$1004,Payments!$B$5:$B$1004,$A14,Payments!$G$5:$G$1004,"Posted",Payments!$E$5:$E$1004,$T14))</f>
        <v/>
      </c>
      <c r="V14" s="18" t="inlineStr">
        <is>
          <t>Staff D</t>
        </is>
      </c>
      <c r="W14" s="46" t="n">
        <v>46276</v>
      </c>
      <c r="X14" s="18" t="inlineStr">
        <is>
          <t>First installment due on start date.</t>
        </is>
      </c>
      <c r="Y14" s="24">
        <f>IF($A14="","",IF($C14="Closed",IF($N14&lt;=0,"Paid","Closed With Balance"),IF(Setup!$B$3&lt;$F14,"Starts Later",IF($N14&lt;=0,"Paid",IF($O14&gt;0,"Overdue",IF(AND($R14&lt;&gt;"",$R14&gt;=Setup!$B$3,$R14&lt;=Setup!$B$3+Setup!$B$4),"Due Soon","Current"))))))</f>
        <v/>
      </c>
      <c r="Z14" s="24">
        <f>IF($A14="","",IF(OR($B14="",$C14="",$D14="",$E14="",$F14="",$G14&lt;=0,$H14&lt;=0,$V14=""),"Review",IF($H14&gt;$G14,"Review",IF(AND($W14&lt;&gt;"",NOT(ISNUMBER($W14))),"Review","OK"))))</f>
        <v/>
      </c>
      <c r="AA14" s="24">
        <f>IF($A14="","",IF(COUNTIF($A$5:$A$254,$A14)&gt;1,"Duplicate Plan ID","OK"))</f>
        <v/>
      </c>
    </row>
    <row r="15">
      <c r="A15" s="18" t="n"/>
      <c r="B15" s="18" t="n"/>
      <c r="C15" s="18" t="n"/>
      <c r="D15" s="18" t="n"/>
      <c r="E15" s="18" t="n"/>
      <c r="F15" s="46" t="n"/>
      <c r="G15" s="47" t="n"/>
      <c r="H15" s="47" t="n"/>
      <c r="I15" s="21">
        <f>IF($A15="","",IF(OR($G15&lt;=0,$H15&lt;=0),"",ROUNDUP($G15/$H15,0)))</f>
        <v/>
      </c>
      <c r="J15" s="48">
        <f>IF(OR($A15="",$F15="",$I15=""),"",EDATE($F15,$I15-1))</f>
        <v/>
      </c>
      <c r="K15" s="49">
        <f>IF(OR($A15="",$F15="",$G15&lt;=0,$H15&lt;=0),"",IF(Setup!$B$3&lt;$F15,0,MIN($G15,$H15*MIN($I15,DATEDIF($F15,Setup!$B$3,"m")+1))))</f>
        <v/>
      </c>
      <c r="L15" s="49">
        <f>IF($A15="","",SUMIFS(Payments!$F$5:$F$1004,Payments!$B$5:$B$1004,$A15,Payments!$G$5:$G$1004,"Posted",Payments!$E$5:$E$1004,"&lt;="&amp;Setup!$B$3))</f>
        <v/>
      </c>
      <c r="M15" s="49">
        <f>IF($A15="","",SUMIFS(Payments!$F$5:$F$1004,Payments!$B$5:$B$1004,$A15,Payments!$G$5:$G$1004,"Posted"))</f>
        <v/>
      </c>
      <c r="N15" s="49">
        <f>IF($A15="","",MAX(0,$G15-$L15))</f>
        <v/>
      </c>
      <c r="O15" s="49">
        <f>IF($A15="","",MAX(0,$K15-$L15))</f>
        <v/>
      </c>
      <c r="P15" s="21">
        <f>IF(OR($A15="",$O15&lt;=0,$R15=""),0,MAX(1,Setup!$B$3-$R15))</f>
        <v/>
      </c>
      <c r="Q15" s="24">
        <f>IF($A15="","",IF($O15&lt;=0,"",IF($P15&lt;=30,"1–30 Days",IF($P15&lt;=60,"31–60 Days",IF($P15&lt;=90,"61–90 Days","91+ Days")))))</f>
        <v/>
      </c>
      <c r="R15" s="48">
        <f>IF(OR($A15="",$F15="",$G15&lt;=0,$H15&lt;=0),"",IF($N15&lt;=0,"",EDATE($F15,MIN($I15-1,INT($L15/$H15)))))</f>
        <v/>
      </c>
      <c r="S15" s="21">
        <f>IF(OR($A15="",$R15=""),"",$R15-Setup!$B$3)</f>
        <v/>
      </c>
      <c r="T15" s="48">
        <f>IF($A15="","",IF(COUNTIFS(Payments!$B$5:$B$1004,$A15,Payments!$G$5:$G$1004,"Posted")=0,"",LOOKUP(2,1/((Payments!$B$5:$B$1004=$A15)*(Payments!$G$5:$G$1004="Posted")),Payments!$E$5:$E$1004)))</f>
        <v/>
      </c>
      <c r="U15" s="49">
        <f>IF(OR($A15="",$T15=""),"",SUMIFS(Payments!$F$5:$F$1004,Payments!$B$5:$B$1004,$A15,Payments!$G$5:$G$1004,"Posted",Payments!$E$5:$E$1004,$T15))</f>
        <v/>
      </c>
      <c r="V15" s="18" t="n"/>
      <c r="W15" s="46" t="n"/>
      <c r="X15" s="18" t="n"/>
      <c r="Y15" s="24">
        <f>IF($A15="","",IF($C15="Closed",IF($N15&lt;=0,"Paid","Closed With Balance"),IF(Setup!$B$3&lt;$F15,"Starts Later",IF($N15&lt;=0,"Paid",IF($O15&gt;0,"Overdue",IF(AND($R15&lt;&gt;"",$R15&gt;=Setup!$B$3,$R15&lt;=Setup!$B$3+Setup!$B$4),"Due Soon","Current"))))))</f>
        <v/>
      </c>
      <c r="Z15" s="24">
        <f>IF($A15="","",IF(OR($B15="",$C15="",$D15="",$E15="",$F15="",$G15&lt;=0,$H15&lt;=0,$V15=""),"Review",IF($H15&gt;$G15,"Review",IF(AND($W15&lt;&gt;"",NOT(ISNUMBER($W15))),"Review","OK"))))</f>
        <v/>
      </c>
      <c r="AA15" s="24">
        <f>IF($A15="","",IF(COUNTIF($A$5:$A$254,$A15)&gt;1,"Duplicate Plan ID","OK"))</f>
        <v/>
      </c>
    </row>
    <row r="16">
      <c r="A16" s="18" t="n"/>
      <c r="B16" s="18" t="n"/>
      <c r="C16" s="18" t="n"/>
      <c r="D16" s="18" t="n"/>
      <c r="E16" s="18" t="n"/>
      <c r="F16" s="46" t="n"/>
      <c r="G16" s="47" t="n"/>
      <c r="H16" s="47" t="n"/>
      <c r="I16" s="21">
        <f>IF($A16="","",IF(OR($G16&lt;=0,$H16&lt;=0),"",ROUNDUP($G16/$H16,0)))</f>
        <v/>
      </c>
      <c r="J16" s="48">
        <f>IF(OR($A16="",$F16="",$I16=""),"",EDATE($F16,$I16-1))</f>
        <v/>
      </c>
      <c r="K16" s="49">
        <f>IF(OR($A16="",$F16="",$G16&lt;=0,$H16&lt;=0),"",IF(Setup!$B$3&lt;$F16,0,MIN($G16,$H16*MIN($I16,DATEDIF($F16,Setup!$B$3,"m")+1))))</f>
        <v/>
      </c>
      <c r="L16" s="49">
        <f>IF($A16="","",SUMIFS(Payments!$F$5:$F$1004,Payments!$B$5:$B$1004,$A16,Payments!$G$5:$G$1004,"Posted",Payments!$E$5:$E$1004,"&lt;="&amp;Setup!$B$3))</f>
        <v/>
      </c>
      <c r="M16" s="49">
        <f>IF($A16="","",SUMIFS(Payments!$F$5:$F$1004,Payments!$B$5:$B$1004,$A16,Payments!$G$5:$G$1004,"Posted"))</f>
        <v/>
      </c>
      <c r="N16" s="49">
        <f>IF($A16="","",MAX(0,$G16-$L16))</f>
        <v/>
      </c>
      <c r="O16" s="49">
        <f>IF($A16="","",MAX(0,$K16-$L16))</f>
        <v/>
      </c>
      <c r="P16" s="21">
        <f>IF(OR($A16="",$O16&lt;=0,$R16=""),0,MAX(1,Setup!$B$3-$R16))</f>
        <v/>
      </c>
      <c r="Q16" s="24">
        <f>IF($A16="","",IF($O16&lt;=0,"",IF($P16&lt;=30,"1–30 Days",IF($P16&lt;=60,"31–60 Days",IF($P16&lt;=90,"61–90 Days","91+ Days")))))</f>
        <v/>
      </c>
      <c r="R16" s="48">
        <f>IF(OR($A16="",$F16="",$G16&lt;=0,$H16&lt;=0),"",IF($N16&lt;=0,"",EDATE($F16,MIN($I16-1,INT($L16/$H16)))))</f>
        <v/>
      </c>
      <c r="S16" s="21">
        <f>IF(OR($A16="",$R16=""),"",$R16-Setup!$B$3)</f>
        <v/>
      </c>
      <c r="T16" s="48">
        <f>IF($A16="","",IF(COUNTIFS(Payments!$B$5:$B$1004,$A16,Payments!$G$5:$G$1004,"Posted")=0,"",LOOKUP(2,1/((Payments!$B$5:$B$1004=$A16)*(Payments!$G$5:$G$1004="Posted")),Payments!$E$5:$E$1004)))</f>
        <v/>
      </c>
      <c r="U16" s="49">
        <f>IF(OR($A16="",$T16=""),"",SUMIFS(Payments!$F$5:$F$1004,Payments!$B$5:$B$1004,$A16,Payments!$G$5:$G$1004,"Posted",Payments!$E$5:$E$1004,$T16))</f>
        <v/>
      </c>
      <c r="V16" s="18" t="n"/>
      <c r="W16" s="46" t="n"/>
      <c r="X16" s="18" t="n"/>
      <c r="Y16" s="24">
        <f>IF($A16="","",IF($C16="Closed",IF($N16&lt;=0,"Paid","Closed With Balance"),IF(Setup!$B$3&lt;$F16,"Starts Later",IF($N16&lt;=0,"Paid",IF($O16&gt;0,"Overdue",IF(AND($R16&lt;&gt;"",$R16&gt;=Setup!$B$3,$R16&lt;=Setup!$B$3+Setup!$B$4),"Due Soon","Current"))))))</f>
        <v/>
      </c>
      <c r="Z16" s="24">
        <f>IF($A16="","",IF(OR($B16="",$C16="",$D16="",$E16="",$F16="",$G16&lt;=0,$H16&lt;=0,$V16=""),"Review",IF($H16&gt;$G16,"Review",IF(AND($W16&lt;&gt;"",NOT(ISNUMBER($W16))),"Review","OK"))))</f>
        <v/>
      </c>
      <c r="AA16" s="24">
        <f>IF($A16="","",IF(COUNTIF($A$5:$A$254,$A16)&gt;1,"Duplicate Plan ID","OK"))</f>
        <v/>
      </c>
    </row>
    <row r="17">
      <c r="A17" s="18" t="n"/>
      <c r="B17" s="18" t="n"/>
      <c r="C17" s="18" t="n"/>
      <c r="D17" s="18" t="n"/>
      <c r="E17" s="18" t="n"/>
      <c r="F17" s="46" t="n"/>
      <c r="G17" s="47" t="n"/>
      <c r="H17" s="47" t="n"/>
      <c r="I17" s="21">
        <f>IF($A17="","",IF(OR($G17&lt;=0,$H17&lt;=0),"",ROUNDUP($G17/$H17,0)))</f>
        <v/>
      </c>
      <c r="J17" s="48">
        <f>IF(OR($A17="",$F17="",$I17=""),"",EDATE($F17,$I17-1))</f>
        <v/>
      </c>
      <c r="K17" s="49">
        <f>IF(OR($A17="",$F17="",$G17&lt;=0,$H17&lt;=0),"",IF(Setup!$B$3&lt;$F17,0,MIN($G17,$H17*MIN($I17,DATEDIF($F17,Setup!$B$3,"m")+1))))</f>
        <v/>
      </c>
      <c r="L17" s="49">
        <f>IF($A17="","",SUMIFS(Payments!$F$5:$F$1004,Payments!$B$5:$B$1004,$A17,Payments!$G$5:$G$1004,"Posted",Payments!$E$5:$E$1004,"&lt;="&amp;Setup!$B$3))</f>
        <v/>
      </c>
      <c r="M17" s="49">
        <f>IF($A17="","",SUMIFS(Payments!$F$5:$F$1004,Payments!$B$5:$B$1004,$A17,Payments!$G$5:$G$1004,"Posted"))</f>
        <v/>
      </c>
      <c r="N17" s="49">
        <f>IF($A17="","",MAX(0,$G17-$L17))</f>
        <v/>
      </c>
      <c r="O17" s="49">
        <f>IF($A17="","",MAX(0,$K17-$L17))</f>
        <v/>
      </c>
      <c r="P17" s="21">
        <f>IF(OR($A17="",$O17&lt;=0,$R17=""),0,MAX(1,Setup!$B$3-$R17))</f>
        <v/>
      </c>
      <c r="Q17" s="24">
        <f>IF($A17="","",IF($O17&lt;=0,"",IF($P17&lt;=30,"1–30 Days",IF($P17&lt;=60,"31–60 Days",IF($P17&lt;=90,"61–90 Days","91+ Days")))))</f>
        <v/>
      </c>
      <c r="R17" s="48">
        <f>IF(OR($A17="",$F17="",$G17&lt;=0,$H17&lt;=0),"",IF($N17&lt;=0,"",EDATE($F17,MIN($I17-1,INT($L17/$H17)))))</f>
        <v/>
      </c>
      <c r="S17" s="21">
        <f>IF(OR($A17="",$R17=""),"",$R17-Setup!$B$3)</f>
        <v/>
      </c>
      <c r="T17" s="48">
        <f>IF($A17="","",IF(COUNTIFS(Payments!$B$5:$B$1004,$A17,Payments!$G$5:$G$1004,"Posted")=0,"",LOOKUP(2,1/((Payments!$B$5:$B$1004=$A17)*(Payments!$G$5:$G$1004="Posted")),Payments!$E$5:$E$1004)))</f>
        <v/>
      </c>
      <c r="U17" s="49">
        <f>IF(OR($A17="",$T17=""),"",SUMIFS(Payments!$F$5:$F$1004,Payments!$B$5:$B$1004,$A17,Payments!$G$5:$G$1004,"Posted",Payments!$E$5:$E$1004,$T17))</f>
        <v/>
      </c>
      <c r="V17" s="18" t="n"/>
      <c r="W17" s="46" t="n"/>
      <c r="X17" s="18" t="n"/>
      <c r="Y17" s="24">
        <f>IF($A17="","",IF($C17="Closed",IF($N17&lt;=0,"Paid","Closed With Balance"),IF(Setup!$B$3&lt;$F17,"Starts Later",IF($N17&lt;=0,"Paid",IF($O17&gt;0,"Overdue",IF(AND($R17&lt;&gt;"",$R17&gt;=Setup!$B$3,$R17&lt;=Setup!$B$3+Setup!$B$4),"Due Soon","Current"))))))</f>
        <v/>
      </c>
      <c r="Z17" s="24">
        <f>IF($A17="","",IF(OR($B17="",$C17="",$D17="",$E17="",$F17="",$G17&lt;=0,$H17&lt;=0,$V17=""),"Review",IF($H17&gt;$G17,"Review",IF(AND($W17&lt;&gt;"",NOT(ISNUMBER($W17))),"Review","OK"))))</f>
        <v/>
      </c>
      <c r="AA17" s="24">
        <f>IF($A17="","",IF(COUNTIF($A$5:$A$254,$A17)&gt;1,"Duplicate Plan ID","OK"))</f>
        <v/>
      </c>
    </row>
    <row r="18">
      <c r="A18" s="18" t="n"/>
      <c r="B18" s="18" t="n"/>
      <c r="C18" s="18" t="n"/>
      <c r="D18" s="18" t="n"/>
      <c r="E18" s="18" t="n"/>
      <c r="F18" s="46" t="n"/>
      <c r="G18" s="47" t="n"/>
      <c r="H18" s="47" t="n"/>
      <c r="I18" s="21">
        <f>IF($A18="","",IF(OR($G18&lt;=0,$H18&lt;=0),"",ROUNDUP($G18/$H18,0)))</f>
        <v/>
      </c>
      <c r="J18" s="48">
        <f>IF(OR($A18="",$F18="",$I18=""),"",EDATE($F18,$I18-1))</f>
        <v/>
      </c>
      <c r="K18" s="49">
        <f>IF(OR($A18="",$F18="",$G18&lt;=0,$H18&lt;=0),"",IF(Setup!$B$3&lt;$F18,0,MIN($G18,$H18*MIN($I18,DATEDIF($F18,Setup!$B$3,"m")+1))))</f>
        <v/>
      </c>
      <c r="L18" s="49">
        <f>IF($A18="","",SUMIFS(Payments!$F$5:$F$1004,Payments!$B$5:$B$1004,$A18,Payments!$G$5:$G$1004,"Posted",Payments!$E$5:$E$1004,"&lt;="&amp;Setup!$B$3))</f>
        <v/>
      </c>
      <c r="M18" s="49">
        <f>IF($A18="","",SUMIFS(Payments!$F$5:$F$1004,Payments!$B$5:$B$1004,$A18,Payments!$G$5:$G$1004,"Posted"))</f>
        <v/>
      </c>
      <c r="N18" s="49">
        <f>IF($A18="","",MAX(0,$G18-$L18))</f>
        <v/>
      </c>
      <c r="O18" s="49">
        <f>IF($A18="","",MAX(0,$K18-$L18))</f>
        <v/>
      </c>
      <c r="P18" s="21">
        <f>IF(OR($A18="",$O18&lt;=0,$R18=""),0,MAX(1,Setup!$B$3-$R18))</f>
        <v/>
      </c>
      <c r="Q18" s="24">
        <f>IF($A18="","",IF($O18&lt;=0,"",IF($P18&lt;=30,"1–30 Days",IF($P18&lt;=60,"31–60 Days",IF($P18&lt;=90,"61–90 Days","91+ Days")))))</f>
        <v/>
      </c>
      <c r="R18" s="48">
        <f>IF(OR($A18="",$F18="",$G18&lt;=0,$H18&lt;=0),"",IF($N18&lt;=0,"",EDATE($F18,MIN($I18-1,INT($L18/$H18)))))</f>
        <v/>
      </c>
      <c r="S18" s="21">
        <f>IF(OR($A18="",$R18=""),"",$R18-Setup!$B$3)</f>
        <v/>
      </c>
      <c r="T18" s="48">
        <f>IF($A18="","",IF(COUNTIFS(Payments!$B$5:$B$1004,$A18,Payments!$G$5:$G$1004,"Posted")=0,"",LOOKUP(2,1/((Payments!$B$5:$B$1004=$A18)*(Payments!$G$5:$G$1004="Posted")),Payments!$E$5:$E$1004)))</f>
        <v/>
      </c>
      <c r="U18" s="49">
        <f>IF(OR($A18="",$T18=""),"",SUMIFS(Payments!$F$5:$F$1004,Payments!$B$5:$B$1004,$A18,Payments!$G$5:$G$1004,"Posted",Payments!$E$5:$E$1004,$T18))</f>
        <v/>
      </c>
      <c r="V18" s="18" t="n"/>
      <c r="W18" s="46" t="n"/>
      <c r="X18" s="18" t="n"/>
      <c r="Y18" s="24">
        <f>IF($A18="","",IF($C18="Closed",IF($N18&lt;=0,"Paid","Closed With Balance"),IF(Setup!$B$3&lt;$F18,"Starts Later",IF($N18&lt;=0,"Paid",IF($O18&gt;0,"Overdue",IF(AND($R18&lt;&gt;"",$R18&gt;=Setup!$B$3,$R18&lt;=Setup!$B$3+Setup!$B$4),"Due Soon","Current"))))))</f>
        <v/>
      </c>
      <c r="Z18" s="24">
        <f>IF($A18="","",IF(OR($B18="",$C18="",$D18="",$E18="",$F18="",$G18&lt;=0,$H18&lt;=0,$V18=""),"Review",IF($H18&gt;$G18,"Review",IF(AND($W18&lt;&gt;"",NOT(ISNUMBER($W18))),"Review","OK"))))</f>
        <v/>
      </c>
      <c r="AA18" s="24">
        <f>IF($A18="","",IF(COUNTIF($A$5:$A$254,$A18)&gt;1,"Duplicate Plan ID","OK"))</f>
        <v/>
      </c>
    </row>
    <row r="19">
      <c r="A19" s="18" t="n"/>
      <c r="B19" s="18" t="n"/>
      <c r="C19" s="18" t="n"/>
      <c r="D19" s="18" t="n"/>
      <c r="E19" s="18" t="n"/>
      <c r="F19" s="46" t="n"/>
      <c r="G19" s="47" t="n"/>
      <c r="H19" s="47" t="n"/>
      <c r="I19" s="21">
        <f>IF($A19="","",IF(OR($G19&lt;=0,$H19&lt;=0),"",ROUNDUP($G19/$H19,0)))</f>
        <v/>
      </c>
      <c r="J19" s="48">
        <f>IF(OR($A19="",$F19="",$I19=""),"",EDATE($F19,$I19-1))</f>
        <v/>
      </c>
      <c r="K19" s="49">
        <f>IF(OR($A19="",$F19="",$G19&lt;=0,$H19&lt;=0),"",IF(Setup!$B$3&lt;$F19,0,MIN($G19,$H19*MIN($I19,DATEDIF($F19,Setup!$B$3,"m")+1))))</f>
        <v/>
      </c>
      <c r="L19" s="49">
        <f>IF($A19="","",SUMIFS(Payments!$F$5:$F$1004,Payments!$B$5:$B$1004,$A19,Payments!$G$5:$G$1004,"Posted",Payments!$E$5:$E$1004,"&lt;="&amp;Setup!$B$3))</f>
        <v/>
      </c>
      <c r="M19" s="49">
        <f>IF($A19="","",SUMIFS(Payments!$F$5:$F$1004,Payments!$B$5:$B$1004,$A19,Payments!$G$5:$G$1004,"Posted"))</f>
        <v/>
      </c>
      <c r="N19" s="49">
        <f>IF($A19="","",MAX(0,$G19-$L19))</f>
        <v/>
      </c>
      <c r="O19" s="49">
        <f>IF($A19="","",MAX(0,$K19-$L19))</f>
        <v/>
      </c>
      <c r="P19" s="21">
        <f>IF(OR($A19="",$O19&lt;=0,$R19=""),0,MAX(1,Setup!$B$3-$R19))</f>
        <v/>
      </c>
      <c r="Q19" s="24">
        <f>IF($A19="","",IF($O19&lt;=0,"",IF($P19&lt;=30,"1–30 Days",IF($P19&lt;=60,"31–60 Days",IF($P19&lt;=90,"61–90 Days","91+ Days")))))</f>
        <v/>
      </c>
      <c r="R19" s="48">
        <f>IF(OR($A19="",$F19="",$G19&lt;=0,$H19&lt;=0),"",IF($N19&lt;=0,"",EDATE($F19,MIN($I19-1,INT($L19/$H19)))))</f>
        <v/>
      </c>
      <c r="S19" s="21">
        <f>IF(OR($A19="",$R19=""),"",$R19-Setup!$B$3)</f>
        <v/>
      </c>
      <c r="T19" s="48">
        <f>IF($A19="","",IF(COUNTIFS(Payments!$B$5:$B$1004,$A19,Payments!$G$5:$G$1004,"Posted")=0,"",LOOKUP(2,1/((Payments!$B$5:$B$1004=$A19)*(Payments!$G$5:$G$1004="Posted")),Payments!$E$5:$E$1004)))</f>
        <v/>
      </c>
      <c r="U19" s="49">
        <f>IF(OR($A19="",$T19=""),"",SUMIFS(Payments!$F$5:$F$1004,Payments!$B$5:$B$1004,$A19,Payments!$G$5:$G$1004,"Posted",Payments!$E$5:$E$1004,$T19))</f>
        <v/>
      </c>
      <c r="V19" s="18" t="n"/>
      <c r="W19" s="46" t="n"/>
      <c r="X19" s="18" t="n"/>
      <c r="Y19" s="24">
        <f>IF($A19="","",IF($C19="Closed",IF($N19&lt;=0,"Paid","Closed With Balance"),IF(Setup!$B$3&lt;$F19,"Starts Later",IF($N19&lt;=0,"Paid",IF($O19&gt;0,"Overdue",IF(AND($R19&lt;&gt;"",$R19&gt;=Setup!$B$3,$R19&lt;=Setup!$B$3+Setup!$B$4),"Due Soon","Current"))))))</f>
        <v/>
      </c>
      <c r="Z19" s="24">
        <f>IF($A19="","",IF(OR($B19="",$C19="",$D19="",$E19="",$F19="",$G19&lt;=0,$H19&lt;=0,$V19=""),"Review",IF($H19&gt;$G19,"Review",IF(AND($W19&lt;&gt;"",NOT(ISNUMBER($W19))),"Review","OK"))))</f>
        <v/>
      </c>
      <c r="AA19" s="24">
        <f>IF($A19="","",IF(COUNTIF($A$5:$A$254,$A19)&gt;1,"Duplicate Plan ID","OK"))</f>
        <v/>
      </c>
    </row>
    <row r="20">
      <c r="A20" s="18" t="n"/>
      <c r="B20" s="18" t="n"/>
      <c r="C20" s="18" t="n"/>
      <c r="D20" s="18" t="n"/>
      <c r="E20" s="18" t="n"/>
      <c r="F20" s="46" t="n"/>
      <c r="G20" s="47" t="n"/>
      <c r="H20" s="47" t="n"/>
      <c r="I20" s="21">
        <f>IF($A20="","",IF(OR($G20&lt;=0,$H20&lt;=0),"",ROUNDUP($G20/$H20,0)))</f>
        <v/>
      </c>
      <c r="J20" s="48">
        <f>IF(OR($A20="",$F20="",$I20=""),"",EDATE($F20,$I20-1))</f>
        <v/>
      </c>
      <c r="K20" s="49">
        <f>IF(OR($A20="",$F20="",$G20&lt;=0,$H20&lt;=0),"",IF(Setup!$B$3&lt;$F20,0,MIN($G20,$H20*MIN($I20,DATEDIF($F20,Setup!$B$3,"m")+1))))</f>
        <v/>
      </c>
      <c r="L20" s="49">
        <f>IF($A20="","",SUMIFS(Payments!$F$5:$F$1004,Payments!$B$5:$B$1004,$A20,Payments!$G$5:$G$1004,"Posted",Payments!$E$5:$E$1004,"&lt;="&amp;Setup!$B$3))</f>
        <v/>
      </c>
      <c r="M20" s="49">
        <f>IF($A20="","",SUMIFS(Payments!$F$5:$F$1004,Payments!$B$5:$B$1004,$A20,Payments!$G$5:$G$1004,"Posted"))</f>
        <v/>
      </c>
      <c r="N20" s="49">
        <f>IF($A20="","",MAX(0,$G20-$L20))</f>
        <v/>
      </c>
      <c r="O20" s="49">
        <f>IF($A20="","",MAX(0,$K20-$L20))</f>
        <v/>
      </c>
      <c r="P20" s="21">
        <f>IF(OR($A20="",$O20&lt;=0,$R20=""),0,MAX(1,Setup!$B$3-$R20))</f>
        <v/>
      </c>
      <c r="Q20" s="24">
        <f>IF($A20="","",IF($O20&lt;=0,"",IF($P20&lt;=30,"1–30 Days",IF($P20&lt;=60,"31–60 Days",IF($P20&lt;=90,"61–90 Days","91+ Days")))))</f>
        <v/>
      </c>
      <c r="R20" s="48">
        <f>IF(OR($A20="",$F20="",$G20&lt;=0,$H20&lt;=0),"",IF($N20&lt;=0,"",EDATE($F20,MIN($I20-1,INT($L20/$H20)))))</f>
        <v/>
      </c>
      <c r="S20" s="21">
        <f>IF(OR($A20="",$R20=""),"",$R20-Setup!$B$3)</f>
        <v/>
      </c>
      <c r="T20" s="48">
        <f>IF($A20="","",IF(COUNTIFS(Payments!$B$5:$B$1004,$A20,Payments!$G$5:$G$1004,"Posted")=0,"",LOOKUP(2,1/((Payments!$B$5:$B$1004=$A20)*(Payments!$G$5:$G$1004="Posted")),Payments!$E$5:$E$1004)))</f>
        <v/>
      </c>
      <c r="U20" s="49">
        <f>IF(OR($A20="",$T20=""),"",SUMIFS(Payments!$F$5:$F$1004,Payments!$B$5:$B$1004,$A20,Payments!$G$5:$G$1004,"Posted",Payments!$E$5:$E$1004,$T20))</f>
        <v/>
      </c>
      <c r="V20" s="18" t="n"/>
      <c r="W20" s="46" t="n"/>
      <c r="X20" s="18" t="n"/>
      <c r="Y20" s="24">
        <f>IF($A20="","",IF($C20="Closed",IF($N20&lt;=0,"Paid","Closed With Balance"),IF(Setup!$B$3&lt;$F20,"Starts Later",IF($N20&lt;=0,"Paid",IF($O20&gt;0,"Overdue",IF(AND($R20&lt;&gt;"",$R20&gt;=Setup!$B$3,$R20&lt;=Setup!$B$3+Setup!$B$4),"Due Soon","Current"))))))</f>
        <v/>
      </c>
      <c r="Z20" s="24">
        <f>IF($A20="","",IF(OR($B20="",$C20="",$D20="",$E20="",$F20="",$G20&lt;=0,$H20&lt;=0,$V20=""),"Review",IF($H20&gt;$G20,"Review",IF(AND($W20&lt;&gt;"",NOT(ISNUMBER($W20))),"Review","OK"))))</f>
        <v/>
      </c>
      <c r="AA20" s="24">
        <f>IF($A20="","",IF(COUNTIF($A$5:$A$254,$A20)&gt;1,"Duplicate Plan ID","OK"))</f>
        <v/>
      </c>
    </row>
    <row r="21">
      <c r="A21" s="18" t="n"/>
      <c r="B21" s="18" t="n"/>
      <c r="C21" s="18" t="n"/>
      <c r="D21" s="18" t="n"/>
      <c r="E21" s="18" t="n"/>
      <c r="F21" s="46" t="n"/>
      <c r="G21" s="47" t="n"/>
      <c r="H21" s="47" t="n"/>
      <c r="I21" s="21">
        <f>IF($A21="","",IF(OR($G21&lt;=0,$H21&lt;=0),"",ROUNDUP($G21/$H21,0)))</f>
        <v/>
      </c>
      <c r="J21" s="48">
        <f>IF(OR($A21="",$F21="",$I21=""),"",EDATE($F21,$I21-1))</f>
        <v/>
      </c>
      <c r="K21" s="49">
        <f>IF(OR($A21="",$F21="",$G21&lt;=0,$H21&lt;=0),"",IF(Setup!$B$3&lt;$F21,0,MIN($G21,$H21*MIN($I21,DATEDIF($F21,Setup!$B$3,"m")+1))))</f>
        <v/>
      </c>
      <c r="L21" s="49">
        <f>IF($A21="","",SUMIFS(Payments!$F$5:$F$1004,Payments!$B$5:$B$1004,$A21,Payments!$G$5:$G$1004,"Posted",Payments!$E$5:$E$1004,"&lt;="&amp;Setup!$B$3))</f>
        <v/>
      </c>
      <c r="M21" s="49">
        <f>IF($A21="","",SUMIFS(Payments!$F$5:$F$1004,Payments!$B$5:$B$1004,$A21,Payments!$G$5:$G$1004,"Posted"))</f>
        <v/>
      </c>
      <c r="N21" s="49">
        <f>IF($A21="","",MAX(0,$G21-$L21))</f>
        <v/>
      </c>
      <c r="O21" s="49">
        <f>IF($A21="","",MAX(0,$K21-$L21))</f>
        <v/>
      </c>
      <c r="P21" s="21">
        <f>IF(OR($A21="",$O21&lt;=0,$R21=""),0,MAX(1,Setup!$B$3-$R21))</f>
        <v/>
      </c>
      <c r="Q21" s="24">
        <f>IF($A21="","",IF($O21&lt;=0,"",IF($P21&lt;=30,"1–30 Days",IF($P21&lt;=60,"31–60 Days",IF($P21&lt;=90,"61–90 Days","91+ Days")))))</f>
        <v/>
      </c>
      <c r="R21" s="48">
        <f>IF(OR($A21="",$F21="",$G21&lt;=0,$H21&lt;=0),"",IF($N21&lt;=0,"",EDATE($F21,MIN($I21-1,INT($L21/$H21)))))</f>
        <v/>
      </c>
      <c r="S21" s="21">
        <f>IF(OR($A21="",$R21=""),"",$R21-Setup!$B$3)</f>
        <v/>
      </c>
      <c r="T21" s="48">
        <f>IF($A21="","",IF(COUNTIFS(Payments!$B$5:$B$1004,$A21,Payments!$G$5:$G$1004,"Posted")=0,"",LOOKUP(2,1/((Payments!$B$5:$B$1004=$A21)*(Payments!$G$5:$G$1004="Posted")),Payments!$E$5:$E$1004)))</f>
        <v/>
      </c>
      <c r="U21" s="49">
        <f>IF(OR($A21="",$T21=""),"",SUMIFS(Payments!$F$5:$F$1004,Payments!$B$5:$B$1004,$A21,Payments!$G$5:$G$1004,"Posted",Payments!$E$5:$E$1004,$T21))</f>
        <v/>
      </c>
      <c r="V21" s="18" t="n"/>
      <c r="W21" s="46" t="n"/>
      <c r="X21" s="18" t="n"/>
      <c r="Y21" s="24">
        <f>IF($A21="","",IF($C21="Closed",IF($N21&lt;=0,"Paid","Closed With Balance"),IF(Setup!$B$3&lt;$F21,"Starts Later",IF($N21&lt;=0,"Paid",IF($O21&gt;0,"Overdue",IF(AND($R21&lt;&gt;"",$R21&gt;=Setup!$B$3,$R21&lt;=Setup!$B$3+Setup!$B$4),"Due Soon","Current"))))))</f>
        <v/>
      </c>
      <c r="Z21" s="24">
        <f>IF($A21="","",IF(OR($B21="",$C21="",$D21="",$E21="",$F21="",$G21&lt;=0,$H21&lt;=0,$V21=""),"Review",IF($H21&gt;$G21,"Review",IF(AND($W21&lt;&gt;"",NOT(ISNUMBER($W21))),"Review","OK"))))</f>
        <v/>
      </c>
      <c r="AA21" s="24">
        <f>IF($A21="","",IF(COUNTIF($A$5:$A$254,$A21)&gt;1,"Duplicate Plan ID","OK"))</f>
        <v/>
      </c>
    </row>
    <row r="22">
      <c r="A22" s="18" t="n"/>
      <c r="B22" s="18" t="n"/>
      <c r="C22" s="18" t="n"/>
      <c r="D22" s="18" t="n"/>
      <c r="E22" s="18" t="n"/>
      <c r="F22" s="46" t="n"/>
      <c r="G22" s="47" t="n"/>
      <c r="H22" s="47" t="n"/>
      <c r="I22" s="21">
        <f>IF($A22="","",IF(OR($G22&lt;=0,$H22&lt;=0),"",ROUNDUP($G22/$H22,0)))</f>
        <v/>
      </c>
      <c r="J22" s="48">
        <f>IF(OR($A22="",$F22="",$I22=""),"",EDATE($F22,$I22-1))</f>
        <v/>
      </c>
      <c r="K22" s="49">
        <f>IF(OR($A22="",$F22="",$G22&lt;=0,$H22&lt;=0),"",IF(Setup!$B$3&lt;$F22,0,MIN($G22,$H22*MIN($I22,DATEDIF($F22,Setup!$B$3,"m")+1))))</f>
        <v/>
      </c>
      <c r="L22" s="49">
        <f>IF($A22="","",SUMIFS(Payments!$F$5:$F$1004,Payments!$B$5:$B$1004,$A22,Payments!$G$5:$G$1004,"Posted",Payments!$E$5:$E$1004,"&lt;="&amp;Setup!$B$3))</f>
        <v/>
      </c>
      <c r="M22" s="49">
        <f>IF($A22="","",SUMIFS(Payments!$F$5:$F$1004,Payments!$B$5:$B$1004,$A22,Payments!$G$5:$G$1004,"Posted"))</f>
        <v/>
      </c>
      <c r="N22" s="49">
        <f>IF($A22="","",MAX(0,$G22-$L22))</f>
        <v/>
      </c>
      <c r="O22" s="49">
        <f>IF($A22="","",MAX(0,$K22-$L22))</f>
        <v/>
      </c>
      <c r="P22" s="21">
        <f>IF(OR($A22="",$O22&lt;=0,$R22=""),0,MAX(1,Setup!$B$3-$R22))</f>
        <v/>
      </c>
      <c r="Q22" s="24">
        <f>IF($A22="","",IF($O22&lt;=0,"",IF($P22&lt;=30,"1–30 Days",IF($P22&lt;=60,"31–60 Days",IF($P22&lt;=90,"61–90 Days","91+ Days")))))</f>
        <v/>
      </c>
      <c r="R22" s="48">
        <f>IF(OR($A22="",$F22="",$G22&lt;=0,$H22&lt;=0),"",IF($N22&lt;=0,"",EDATE($F22,MIN($I22-1,INT($L22/$H22)))))</f>
        <v/>
      </c>
      <c r="S22" s="21">
        <f>IF(OR($A22="",$R22=""),"",$R22-Setup!$B$3)</f>
        <v/>
      </c>
      <c r="T22" s="48">
        <f>IF($A22="","",IF(COUNTIFS(Payments!$B$5:$B$1004,$A22,Payments!$G$5:$G$1004,"Posted")=0,"",LOOKUP(2,1/((Payments!$B$5:$B$1004=$A22)*(Payments!$G$5:$G$1004="Posted")),Payments!$E$5:$E$1004)))</f>
        <v/>
      </c>
      <c r="U22" s="49">
        <f>IF(OR($A22="",$T22=""),"",SUMIFS(Payments!$F$5:$F$1004,Payments!$B$5:$B$1004,$A22,Payments!$G$5:$G$1004,"Posted",Payments!$E$5:$E$1004,$T22))</f>
        <v/>
      </c>
      <c r="V22" s="18" t="n"/>
      <c r="W22" s="46" t="n"/>
      <c r="X22" s="18" t="n"/>
      <c r="Y22" s="24">
        <f>IF($A22="","",IF($C22="Closed",IF($N22&lt;=0,"Paid","Closed With Balance"),IF(Setup!$B$3&lt;$F22,"Starts Later",IF($N22&lt;=0,"Paid",IF($O22&gt;0,"Overdue",IF(AND($R22&lt;&gt;"",$R22&gt;=Setup!$B$3,$R22&lt;=Setup!$B$3+Setup!$B$4),"Due Soon","Current"))))))</f>
        <v/>
      </c>
      <c r="Z22" s="24">
        <f>IF($A22="","",IF(OR($B22="",$C22="",$D22="",$E22="",$F22="",$G22&lt;=0,$H22&lt;=0,$V22=""),"Review",IF($H22&gt;$G22,"Review",IF(AND($W22&lt;&gt;"",NOT(ISNUMBER($W22))),"Review","OK"))))</f>
        <v/>
      </c>
      <c r="AA22" s="24">
        <f>IF($A22="","",IF(COUNTIF($A$5:$A$254,$A22)&gt;1,"Duplicate Plan ID","OK"))</f>
        <v/>
      </c>
    </row>
    <row r="23">
      <c r="A23" s="18" t="n"/>
      <c r="B23" s="18" t="n"/>
      <c r="C23" s="18" t="n"/>
      <c r="D23" s="18" t="n"/>
      <c r="E23" s="18" t="n"/>
      <c r="F23" s="46" t="n"/>
      <c r="G23" s="47" t="n"/>
      <c r="H23" s="47" t="n"/>
      <c r="I23" s="21">
        <f>IF($A23="","",IF(OR($G23&lt;=0,$H23&lt;=0),"",ROUNDUP($G23/$H23,0)))</f>
        <v/>
      </c>
      <c r="J23" s="48">
        <f>IF(OR($A23="",$F23="",$I23=""),"",EDATE($F23,$I23-1))</f>
        <v/>
      </c>
      <c r="K23" s="49">
        <f>IF(OR($A23="",$F23="",$G23&lt;=0,$H23&lt;=0),"",IF(Setup!$B$3&lt;$F23,0,MIN($G23,$H23*MIN($I23,DATEDIF($F23,Setup!$B$3,"m")+1))))</f>
        <v/>
      </c>
      <c r="L23" s="49">
        <f>IF($A23="","",SUMIFS(Payments!$F$5:$F$1004,Payments!$B$5:$B$1004,$A23,Payments!$G$5:$G$1004,"Posted",Payments!$E$5:$E$1004,"&lt;="&amp;Setup!$B$3))</f>
        <v/>
      </c>
      <c r="M23" s="49">
        <f>IF($A23="","",SUMIFS(Payments!$F$5:$F$1004,Payments!$B$5:$B$1004,$A23,Payments!$G$5:$G$1004,"Posted"))</f>
        <v/>
      </c>
      <c r="N23" s="49">
        <f>IF($A23="","",MAX(0,$G23-$L23))</f>
        <v/>
      </c>
      <c r="O23" s="49">
        <f>IF($A23="","",MAX(0,$K23-$L23))</f>
        <v/>
      </c>
      <c r="P23" s="21">
        <f>IF(OR($A23="",$O23&lt;=0,$R23=""),0,MAX(1,Setup!$B$3-$R23))</f>
        <v/>
      </c>
      <c r="Q23" s="24">
        <f>IF($A23="","",IF($O23&lt;=0,"",IF($P23&lt;=30,"1–30 Days",IF($P23&lt;=60,"31–60 Days",IF($P23&lt;=90,"61–90 Days","91+ Days")))))</f>
        <v/>
      </c>
      <c r="R23" s="48">
        <f>IF(OR($A23="",$F23="",$G23&lt;=0,$H23&lt;=0),"",IF($N23&lt;=0,"",EDATE($F23,MIN($I23-1,INT($L23/$H23)))))</f>
        <v/>
      </c>
      <c r="S23" s="21">
        <f>IF(OR($A23="",$R23=""),"",$R23-Setup!$B$3)</f>
        <v/>
      </c>
      <c r="T23" s="48">
        <f>IF($A23="","",IF(COUNTIFS(Payments!$B$5:$B$1004,$A23,Payments!$G$5:$G$1004,"Posted")=0,"",LOOKUP(2,1/((Payments!$B$5:$B$1004=$A23)*(Payments!$G$5:$G$1004="Posted")),Payments!$E$5:$E$1004)))</f>
        <v/>
      </c>
      <c r="U23" s="49">
        <f>IF(OR($A23="",$T23=""),"",SUMIFS(Payments!$F$5:$F$1004,Payments!$B$5:$B$1004,$A23,Payments!$G$5:$G$1004,"Posted",Payments!$E$5:$E$1004,$T23))</f>
        <v/>
      </c>
      <c r="V23" s="18" t="n"/>
      <c r="W23" s="46" t="n"/>
      <c r="X23" s="18" t="n"/>
      <c r="Y23" s="24">
        <f>IF($A23="","",IF($C23="Closed",IF($N23&lt;=0,"Paid","Closed With Balance"),IF(Setup!$B$3&lt;$F23,"Starts Later",IF($N23&lt;=0,"Paid",IF($O23&gt;0,"Overdue",IF(AND($R23&lt;&gt;"",$R23&gt;=Setup!$B$3,$R23&lt;=Setup!$B$3+Setup!$B$4),"Due Soon","Current"))))))</f>
        <v/>
      </c>
      <c r="Z23" s="24">
        <f>IF($A23="","",IF(OR($B23="",$C23="",$D23="",$E23="",$F23="",$G23&lt;=0,$H23&lt;=0,$V23=""),"Review",IF($H23&gt;$G23,"Review",IF(AND($W23&lt;&gt;"",NOT(ISNUMBER($W23))),"Review","OK"))))</f>
        <v/>
      </c>
      <c r="AA23" s="24">
        <f>IF($A23="","",IF(COUNTIF($A$5:$A$254,$A23)&gt;1,"Duplicate Plan ID","OK"))</f>
        <v/>
      </c>
    </row>
    <row r="24">
      <c r="A24" s="18" t="n"/>
      <c r="B24" s="18" t="n"/>
      <c r="C24" s="18" t="n"/>
      <c r="D24" s="18" t="n"/>
      <c r="E24" s="18" t="n"/>
      <c r="F24" s="46" t="n"/>
      <c r="G24" s="47" t="n"/>
      <c r="H24" s="47" t="n"/>
      <c r="I24" s="21">
        <f>IF($A24="","",IF(OR($G24&lt;=0,$H24&lt;=0),"",ROUNDUP($G24/$H24,0)))</f>
        <v/>
      </c>
      <c r="J24" s="48">
        <f>IF(OR($A24="",$F24="",$I24=""),"",EDATE($F24,$I24-1))</f>
        <v/>
      </c>
      <c r="K24" s="49">
        <f>IF(OR($A24="",$F24="",$G24&lt;=0,$H24&lt;=0),"",IF(Setup!$B$3&lt;$F24,0,MIN($G24,$H24*MIN($I24,DATEDIF($F24,Setup!$B$3,"m")+1))))</f>
        <v/>
      </c>
      <c r="L24" s="49">
        <f>IF($A24="","",SUMIFS(Payments!$F$5:$F$1004,Payments!$B$5:$B$1004,$A24,Payments!$G$5:$G$1004,"Posted",Payments!$E$5:$E$1004,"&lt;="&amp;Setup!$B$3))</f>
        <v/>
      </c>
      <c r="M24" s="49">
        <f>IF($A24="","",SUMIFS(Payments!$F$5:$F$1004,Payments!$B$5:$B$1004,$A24,Payments!$G$5:$G$1004,"Posted"))</f>
        <v/>
      </c>
      <c r="N24" s="49">
        <f>IF($A24="","",MAX(0,$G24-$L24))</f>
        <v/>
      </c>
      <c r="O24" s="49">
        <f>IF($A24="","",MAX(0,$K24-$L24))</f>
        <v/>
      </c>
      <c r="P24" s="21">
        <f>IF(OR($A24="",$O24&lt;=0,$R24=""),0,MAX(1,Setup!$B$3-$R24))</f>
        <v/>
      </c>
      <c r="Q24" s="24">
        <f>IF($A24="","",IF($O24&lt;=0,"",IF($P24&lt;=30,"1–30 Days",IF($P24&lt;=60,"31–60 Days",IF($P24&lt;=90,"61–90 Days","91+ Days")))))</f>
        <v/>
      </c>
      <c r="R24" s="48">
        <f>IF(OR($A24="",$F24="",$G24&lt;=0,$H24&lt;=0),"",IF($N24&lt;=0,"",EDATE($F24,MIN($I24-1,INT($L24/$H24)))))</f>
        <v/>
      </c>
      <c r="S24" s="21">
        <f>IF(OR($A24="",$R24=""),"",$R24-Setup!$B$3)</f>
        <v/>
      </c>
      <c r="T24" s="48">
        <f>IF($A24="","",IF(COUNTIFS(Payments!$B$5:$B$1004,$A24,Payments!$G$5:$G$1004,"Posted")=0,"",LOOKUP(2,1/((Payments!$B$5:$B$1004=$A24)*(Payments!$G$5:$G$1004="Posted")),Payments!$E$5:$E$1004)))</f>
        <v/>
      </c>
      <c r="U24" s="49">
        <f>IF(OR($A24="",$T24=""),"",SUMIFS(Payments!$F$5:$F$1004,Payments!$B$5:$B$1004,$A24,Payments!$G$5:$G$1004,"Posted",Payments!$E$5:$E$1004,$T24))</f>
        <v/>
      </c>
      <c r="V24" s="18" t="n"/>
      <c r="W24" s="46" t="n"/>
      <c r="X24" s="18" t="n"/>
      <c r="Y24" s="24">
        <f>IF($A24="","",IF($C24="Closed",IF($N24&lt;=0,"Paid","Closed With Balance"),IF(Setup!$B$3&lt;$F24,"Starts Later",IF($N24&lt;=0,"Paid",IF($O24&gt;0,"Overdue",IF(AND($R24&lt;&gt;"",$R24&gt;=Setup!$B$3,$R24&lt;=Setup!$B$3+Setup!$B$4),"Due Soon","Current"))))))</f>
        <v/>
      </c>
      <c r="Z24" s="24">
        <f>IF($A24="","",IF(OR($B24="",$C24="",$D24="",$E24="",$F24="",$G24&lt;=0,$H24&lt;=0,$V24=""),"Review",IF($H24&gt;$G24,"Review",IF(AND($W24&lt;&gt;"",NOT(ISNUMBER($W24))),"Review","OK"))))</f>
        <v/>
      </c>
      <c r="AA24" s="24">
        <f>IF($A24="","",IF(COUNTIF($A$5:$A$254,$A24)&gt;1,"Duplicate Plan ID","OK"))</f>
        <v/>
      </c>
    </row>
    <row r="25">
      <c r="A25" s="18" t="n"/>
      <c r="B25" s="18" t="n"/>
      <c r="C25" s="18" t="n"/>
      <c r="D25" s="18" t="n"/>
      <c r="E25" s="18" t="n"/>
      <c r="F25" s="46" t="n"/>
      <c r="G25" s="47" t="n"/>
      <c r="H25" s="47" t="n"/>
      <c r="I25" s="21">
        <f>IF($A25="","",IF(OR($G25&lt;=0,$H25&lt;=0),"",ROUNDUP($G25/$H25,0)))</f>
        <v/>
      </c>
      <c r="J25" s="48">
        <f>IF(OR($A25="",$F25="",$I25=""),"",EDATE($F25,$I25-1))</f>
        <v/>
      </c>
      <c r="K25" s="49">
        <f>IF(OR($A25="",$F25="",$G25&lt;=0,$H25&lt;=0),"",IF(Setup!$B$3&lt;$F25,0,MIN($G25,$H25*MIN($I25,DATEDIF($F25,Setup!$B$3,"m")+1))))</f>
        <v/>
      </c>
      <c r="L25" s="49">
        <f>IF($A25="","",SUMIFS(Payments!$F$5:$F$1004,Payments!$B$5:$B$1004,$A25,Payments!$G$5:$G$1004,"Posted",Payments!$E$5:$E$1004,"&lt;="&amp;Setup!$B$3))</f>
        <v/>
      </c>
      <c r="M25" s="49">
        <f>IF($A25="","",SUMIFS(Payments!$F$5:$F$1004,Payments!$B$5:$B$1004,$A25,Payments!$G$5:$G$1004,"Posted"))</f>
        <v/>
      </c>
      <c r="N25" s="49">
        <f>IF($A25="","",MAX(0,$G25-$L25))</f>
        <v/>
      </c>
      <c r="O25" s="49">
        <f>IF($A25="","",MAX(0,$K25-$L25))</f>
        <v/>
      </c>
      <c r="P25" s="21">
        <f>IF(OR($A25="",$O25&lt;=0,$R25=""),0,MAX(1,Setup!$B$3-$R25))</f>
        <v/>
      </c>
      <c r="Q25" s="24">
        <f>IF($A25="","",IF($O25&lt;=0,"",IF($P25&lt;=30,"1–30 Days",IF($P25&lt;=60,"31–60 Days",IF($P25&lt;=90,"61–90 Days","91+ Days")))))</f>
        <v/>
      </c>
      <c r="R25" s="48">
        <f>IF(OR($A25="",$F25="",$G25&lt;=0,$H25&lt;=0),"",IF($N25&lt;=0,"",EDATE($F25,MIN($I25-1,INT($L25/$H25)))))</f>
        <v/>
      </c>
      <c r="S25" s="21">
        <f>IF(OR($A25="",$R25=""),"",$R25-Setup!$B$3)</f>
        <v/>
      </c>
      <c r="T25" s="48">
        <f>IF($A25="","",IF(COUNTIFS(Payments!$B$5:$B$1004,$A25,Payments!$G$5:$G$1004,"Posted")=0,"",LOOKUP(2,1/((Payments!$B$5:$B$1004=$A25)*(Payments!$G$5:$G$1004="Posted")),Payments!$E$5:$E$1004)))</f>
        <v/>
      </c>
      <c r="U25" s="49">
        <f>IF(OR($A25="",$T25=""),"",SUMIFS(Payments!$F$5:$F$1004,Payments!$B$5:$B$1004,$A25,Payments!$G$5:$G$1004,"Posted",Payments!$E$5:$E$1004,$T25))</f>
        <v/>
      </c>
      <c r="V25" s="18" t="n"/>
      <c r="W25" s="46" t="n"/>
      <c r="X25" s="18" t="n"/>
      <c r="Y25" s="24">
        <f>IF($A25="","",IF($C25="Closed",IF($N25&lt;=0,"Paid","Closed With Balance"),IF(Setup!$B$3&lt;$F25,"Starts Later",IF($N25&lt;=0,"Paid",IF($O25&gt;0,"Overdue",IF(AND($R25&lt;&gt;"",$R25&gt;=Setup!$B$3,$R25&lt;=Setup!$B$3+Setup!$B$4),"Due Soon","Current"))))))</f>
        <v/>
      </c>
      <c r="Z25" s="24">
        <f>IF($A25="","",IF(OR($B25="",$C25="",$D25="",$E25="",$F25="",$G25&lt;=0,$H25&lt;=0,$V25=""),"Review",IF($H25&gt;$G25,"Review",IF(AND($W25&lt;&gt;"",NOT(ISNUMBER($W25))),"Review","OK"))))</f>
        <v/>
      </c>
      <c r="AA25" s="24">
        <f>IF($A25="","",IF(COUNTIF($A$5:$A$254,$A25)&gt;1,"Duplicate Plan ID","OK"))</f>
        <v/>
      </c>
    </row>
    <row r="26">
      <c r="A26" s="18" t="n"/>
      <c r="B26" s="18" t="n"/>
      <c r="C26" s="18" t="n"/>
      <c r="D26" s="18" t="n"/>
      <c r="E26" s="18" t="n"/>
      <c r="F26" s="46" t="n"/>
      <c r="G26" s="47" t="n"/>
      <c r="H26" s="47" t="n"/>
      <c r="I26" s="21">
        <f>IF($A26="","",IF(OR($G26&lt;=0,$H26&lt;=0),"",ROUNDUP($G26/$H26,0)))</f>
        <v/>
      </c>
      <c r="J26" s="48">
        <f>IF(OR($A26="",$F26="",$I26=""),"",EDATE($F26,$I26-1))</f>
        <v/>
      </c>
      <c r="K26" s="49">
        <f>IF(OR($A26="",$F26="",$G26&lt;=0,$H26&lt;=0),"",IF(Setup!$B$3&lt;$F26,0,MIN($G26,$H26*MIN($I26,DATEDIF($F26,Setup!$B$3,"m")+1))))</f>
        <v/>
      </c>
      <c r="L26" s="49">
        <f>IF($A26="","",SUMIFS(Payments!$F$5:$F$1004,Payments!$B$5:$B$1004,$A26,Payments!$G$5:$G$1004,"Posted",Payments!$E$5:$E$1004,"&lt;="&amp;Setup!$B$3))</f>
        <v/>
      </c>
      <c r="M26" s="49">
        <f>IF($A26="","",SUMIFS(Payments!$F$5:$F$1004,Payments!$B$5:$B$1004,$A26,Payments!$G$5:$G$1004,"Posted"))</f>
        <v/>
      </c>
      <c r="N26" s="49">
        <f>IF($A26="","",MAX(0,$G26-$L26))</f>
        <v/>
      </c>
      <c r="O26" s="49">
        <f>IF($A26="","",MAX(0,$K26-$L26))</f>
        <v/>
      </c>
      <c r="P26" s="21">
        <f>IF(OR($A26="",$O26&lt;=0,$R26=""),0,MAX(1,Setup!$B$3-$R26))</f>
        <v/>
      </c>
      <c r="Q26" s="24">
        <f>IF($A26="","",IF($O26&lt;=0,"",IF($P26&lt;=30,"1–30 Days",IF($P26&lt;=60,"31–60 Days",IF($P26&lt;=90,"61–90 Days","91+ Days")))))</f>
        <v/>
      </c>
      <c r="R26" s="48">
        <f>IF(OR($A26="",$F26="",$G26&lt;=0,$H26&lt;=0),"",IF($N26&lt;=0,"",EDATE($F26,MIN($I26-1,INT($L26/$H26)))))</f>
        <v/>
      </c>
      <c r="S26" s="21">
        <f>IF(OR($A26="",$R26=""),"",$R26-Setup!$B$3)</f>
        <v/>
      </c>
      <c r="T26" s="48">
        <f>IF($A26="","",IF(COUNTIFS(Payments!$B$5:$B$1004,$A26,Payments!$G$5:$G$1004,"Posted")=0,"",LOOKUP(2,1/((Payments!$B$5:$B$1004=$A26)*(Payments!$G$5:$G$1004="Posted")),Payments!$E$5:$E$1004)))</f>
        <v/>
      </c>
      <c r="U26" s="49">
        <f>IF(OR($A26="",$T26=""),"",SUMIFS(Payments!$F$5:$F$1004,Payments!$B$5:$B$1004,$A26,Payments!$G$5:$G$1004,"Posted",Payments!$E$5:$E$1004,$T26))</f>
        <v/>
      </c>
      <c r="V26" s="18" t="n"/>
      <c r="W26" s="46" t="n"/>
      <c r="X26" s="18" t="n"/>
      <c r="Y26" s="24">
        <f>IF($A26="","",IF($C26="Closed",IF($N26&lt;=0,"Paid","Closed With Balance"),IF(Setup!$B$3&lt;$F26,"Starts Later",IF($N26&lt;=0,"Paid",IF($O26&gt;0,"Overdue",IF(AND($R26&lt;&gt;"",$R26&gt;=Setup!$B$3,$R26&lt;=Setup!$B$3+Setup!$B$4),"Due Soon","Current"))))))</f>
        <v/>
      </c>
      <c r="Z26" s="24">
        <f>IF($A26="","",IF(OR($B26="",$C26="",$D26="",$E26="",$F26="",$G26&lt;=0,$H26&lt;=0,$V26=""),"Review",IF($H26&gt;$G26,"Review",IF(AND($W26&lt;&gt;"",NOT(ISNUMBER($W26))),"Review","OK"))))</f>
        <v/>
      </c>
      <c r="AA26" s="24">
        <f>IF($A26="","",IF(COUNTIF($A$5:$A$254,$A26)&gt;1,"Duplicate Plan ID","OK"))</f>
        <v/>
      </c>
    </row>
    <row r="27">
      <c r="A27" s="18" t="n"/>
      <c r="B27" s="18" t="n"/>
      <c r="C27" s="18" t="n"/>
      <c r="D27" s="18" t="n"/>
      <c r="E27" s="18" t="n"/>
      <c r="F27" s="46" t="n"/>
      <c r="G27" s="47" t="n"/>
      <c r="H27" s="47" t="n"/>
      <c r="I27" s="21">
        <f>IF($A27="","",IF(OR($G27&lt;=0,$H27&lt;=0),"",ROUNDUP($G27/$H27,0)))</f>
        <v/>
      </c>
      <c r="J27" s="48">
        <f>IF(OR($A27="",$F27="",$I27=""),"",EDATE($F27,$I27-1))</f>
        <v/>
      </c>
      <c r="K27" s="49">
        <f>IF(OR($A27="",$F27="",$G27&lt;=0,$H27&lt;=0),"",IF(Setup!$B$3&lt;$F27,0,MIN($G27,$H27*MIN($I27,DATEDIF($F27,Setup!$B$3,"m")+1))))</f>
        <v/>
      </c>
      <c r="L27" s="49">
        <f>IF($A27="","",SUMIFS(Payments!$F$5:$F$1004,Payments!$B$5:$B$1004,$A27,Payments!$G$5:$G$1004,"Posted",Payments!$E$5:$E$1004,"&lt;="&amp;Setup!$B$3))</f>
        <v/>
      </c>
      <c r="M27" s="49">
        <f>IF($A27="","",SUMIFS(Payments!$F$5:$F$1004,Payments!$B$5:$B$1004,$A27,Payments!$G$5:$G$1004,"Posted"))</f>
        <v/>
      </c>
      <c r="N27" s="49">
        <f>IF($A27="","",MAX(0,$G27-$L27))</f>
        <v/>
      </c>
      <c r="O27" s="49">
        <f>IF($A27="","",MAX(0,$K27-$L27))</f>
        <v/>
      </c>
      <c r="P27" s="21">
        <f>IF(OR($A27="",$O27&lt;=0,$R27=""),0,MAX(1,Setup!$B$3-$R27))</f>
        <v/>
      </c>
      <c r="Q27" s="24">
        <f>IF($A27="","",IF($O27&lt;=0,"",IF($P27&lt;=30,"1–30 Days",IF($P27&lt;=60,"31–60 Days",IF($P27&lt;=90,"61–90 Days","91+ Days")))))</f>
        <v/>
      </c>
      <c r="R27" s="48">
        <f>IF(OR($A27="",$F27="",$G27&lt;=0,$H27&lt;=0),"",IF($N27&lt;=0,"",EDATE($F27,MIN($I27-1,INT($L27/$H27)))))</f>
        <v/>
      </c>
      <c r="S27" s="21">
        <f>IF(OR($A27="",$R27=""),"",$R27-Setup!$B$3)</f>
        <v/>
      </c>
      <c r="T27" s="48">
        <f>IF($A27="","",IF(COUNTIFS(Payments!$B$5:$B$1004,$A27,Payments!$G$5:$G$1004,"Posted")=0,"",LOOKUP(2,1/((Payments!$B$5:$B$1004=$A27)*(Payments!$G$5:$G$1004="Posted")),Payments!$E$5:$E$1004)))</f>
        <v/>
      </c>
      <c r="U27" s="49">
        <f>IF(OR($A27="",$T27=""),"",SUMIFS(Payments!$F$5:$F$1004,Payments!$B$5:$B$1004,$A27,Payments!$G$5:$G$1004,"Posted",Payments!$E$5:$E$1004,$T27))</f>
        <v/>
      </c>
      <c r="V27" s="18" t="n"/>
      <c r="W27" s="46" t="n"/>
      <c r="X27" s="18" t="n"/>
      <c r="Y27" s="24">
        <f>IF($A27="","",IF($C27="Closed",IF($N27&lt;=0,"Paid","Closed With Balance"),IF(Setup!$B$3&lt;$F27,"Starts Later",IF($N27&lt;=0,"Paid",IF($O27&gt;0,"Overdue",IF(AND($R27&lt;&gt;"",$R27&gt;=Setup!$B$3,$R27&lt;=Setup!$B$3+Setup!$B$4),"Due Soon","Current"))))))</f>
        <v/>
      </c>
      <c r="Z27" s="24">
        <f>IF($A27="","",IF(OR($B27="",$C27="",$D27="",$E27="",$F27="",$G27&lt;=0,$H27&lt;=0,$V27=""),"Review",IF($H27&gt;$G27,"Review",IF(AND($W27&lt;&gt;"",NOT(ISNUMBER($W27))),"Review","OK"))))</f>
        <v/>
      </c>
      <c r="AA27" s="24">
        <f>IF($A27="","",IF(COUNTIF($A$5:$A$254,$A27)&gt;1,"Duplicate Plan ID","OK"))</f>
        <v/>
      </c>
    </row>
    <row r="28">
      <c r="A28" s="18" t="n"/>
      <c r="B28" s="18" t="n"/>
      <c r="C28" s="18" t="n"/>
      <c r="D28" s="18" t="n"/>
      <c r="E28" s="18" t="n"/>
      <c r="F28" s="46" t="n"/>
      <c r="G28" s="47" t="n"/>
      <c r="H28" s="47" t="n"/>
      <c r="I28" s="21">
        <f>IF($A28="","",IF(OR($G28&lt;=0,$H28&lt;=0),"",ROUNDUP($G28/$H28,0)))</f>
        <v/>
      </c>
      <c r="J28" s="48">
        <f>IF(OR($A28="",$F28="",$I28=""),"",EDATE($F28,$I28-1))</f>
        <v/>
      </c>
      <c r="K28" s="49">
        <f>IF(OR($A28="",$F28="",$G28&lt;=0,$H28&lt;=0),"",IF(Setup!$B$3&lt;$F28,0,MIN($G28,$H28*MIN($I28,DATEDIF($F28,Setup!$B$3,"m")+1))))</f>
        <v/>
      </c>
      <c r="L28" s="49">
        <f>IF($A28="","",SUMIFS(Payments!$F$5:$F$1004,Payments!$B$5:$B$1004,$A28,Payments!$G$5:$G$1004,"Posted",Payments!$E$5:$E$1004,"&lt;="&amp;Setup!$B$3))</f>
        <v/>
      </c>
      <c r="M28" s="49">
        <f>IF($A28="","",SUMIFS(Payments!$F$5:$F$1004,Payments!$B$5:$B$1004,$A28,Payments!$G$5:$G$1004,"Posted"))</f>
        <v/>
      </c>
      <c r="N28" s="49">
        <f>IF($A28="","",MAX(0,$G28-$L28))</f>
        <v/>
      </c>
      <c r="O28" s="49">
        <f>IF($A28="","",MAX(0,$K28-$L28))</f>
        <v/>
      </c>
      <c r="P28" s="21">
        <f>IF(OR($A28="",$O28&lt;=0,$R28=""),0,MAX(1,Setup!$B$3-$R28))</f>
        <v/>
      </c>
      <c r="Q28" s="24">
        <f>IF($A28="","",IF($O28&lt;=0,"",IF($P28&lt;=30,"1–30 Days",IF($P28&lt;=60,"31–60 Days",IF($P28&lt;=90,"61–90 Days","91+ Days")))))</f>
        <v/>
      </c>
      <c r="R28" s="48">
        <f>IF(OR($A28="",$F28="",$G28&lt;=0,$H28&lt;=0),"",IF($N28&lt;=0,"",EDATE($F28,MIN($I28-1,INT($L28/$H28)))))</f>
        <v/>
      </c>
      <c r="S28" s="21">
        <f>IF(OR($A28="",$R28=""),"",$R28-Setup!$B$3)</f>
        <v/>
      </c>
      <c r="T28" s="48">
        <f>IF($A28="","",IF(COUNTIFS(Payments!$B$5:$B$1004,$A28,Payments!$G$5:$G$1004,"Posted")=0,"",LOOKUP(2,1/((Payments!$B$5:$B$1004=$A28)*(Payments!$G$5:$G$1004="Posted")),Payments!$E$5:$E$1004)))</f>
        <v/>
      </c>
      <c r="U28" s="49">
        <f>IF(OR($A28="",$T28=""),"",SUMIFS(Payments!$F$5:$F$1004,Payments!$B$5:$B$1004,$A28,Payments!$G$5:$G$1004,"Posted",Payments!$E$5:$E$1004,$T28))</f>
        <v/>
      </c>
      <c r="V28" s="18" t="n"/>
      <c r="W28" s="46" t="n"/>
      <c r="X28" s="18" t="n"/>
      <c r="Y28" s="24">
        <f>IF($A28="","",IF($C28="Closed",IF($N28&lt;=0,"Paid","Closed With Balance"),IF(Setup!$B$3&lt;$F28,"Starts Later",IF($N28&lt;=0,"Paid",IF($O28&gt;0,"Overdue",IF(AND($R28&lt;&gt;"",$R28&gt;=Setup!$B$3,$R28&lt;=Setup!$B$3+Setup!$B$4),"Due Soon","Current"))))))</f>
        <v/>
      </c>
      <c r="Z28" s="24">
        <f>IF($A28="","",IF(OR($B28="",$C28="",$D28="",$E28="",$F28="",$G28&lt;=0,$H28&lt;=0,$V28=""),"Review",IF($H28&gt;$G28,"Review",IF(AND($W28&lt;&gt;"",NOT(ISNUMBER($W28))),"Review","OK"))))</f>
        <v/>
      </c>
      <c r="AA28" s="24">
        <f>IF($A28="","",IF(COUNTIF($A$5:$A$254,$A28)&gt;1,"Duplicate Plan ID","OK"))</f>
        <v/>
      </c>
    </row>
    <row r="29">
      <c r="A29" s="18" t="n"/>
      <c r="B29" s="18" t="n"/>
      <c r="C29" s="18" t="n"/>
      <c r="D29" s="18" t="n"/>
      <c r="E29" s="18" t="n"/>
      <c r="F29" s="46" t="n"/>
      <c r="G29" s="47" t="n"/>
      <c r="H29" s="47" t="n"/>
      <c r="I29" s="21">
        <f>IF($A29="","",IF(OR($G29&lt;=0,$H29&lt;=0),"",ROUNDUP($G29/$H29,0)))</f>
        <v/>
      </c>
      <c r="J29" s="48">
        <f>IF(OR($A29="",$F29="",$I29=""),"",EDATE($F29,$I29-1))</f>
        <v/>
      </c>
      <c r="K29" s="49">
        <f>IF(OR($A29="",$F29="",$G29&lt;=0,$H29&lt;=0),"",IF(Setup!$B$3&lt;$F29,0,MIN($G29,$H29*MIN($I29,DATEDIF($F29,Setup!$B$3,"m")+1))))</f>
        <v/>
      </c>
      <c r="L29" s="49">
        <f>IF($A29="","",SUMIFS(Payments!$F$5:$F$1004,Payments!$B$5:$B$1004,$A29,Payments!$G$5:$G$1004,"Posted",Payments!$E$5:$E$1004,"&lt;="&amp;Setup!$B$3))</f>
        <v/>
      </c>
      <c r="M29" s="49">
        <f>IF($A29="","",SUMIFS(Payments!$F$5:$F$1004,Payments!$B$5:$B$1004,$A29,Payments!$G$5:$G$1004,"Posted"))</f>
        <v/>
      </c>
      <c r="N29" s="49">
        <f>IF($A29="","",MAX(0,$G29-$L29))</f>
        <v/>
      </c>
      <c r="O29" s="49">
        <f>IF($A29="","",MAX(0,$K29-$L29))</f>
        <v/>
      </c>
      <c r="P29" s="21">
        <f>IF(OR($A29="",$O29&lt;=0,$R29=""),0,MAX(1,Setup!$B$3-$R29))</f>
        <v/>
      </c>
      <c r="Q29" s="24">
        <f>IF($A29="","",IF($O29&lt;=0,"",IF($P29&lt;=30,"1–30 Days",IF($P29&lt;=60,"31–60 Days",IF($P29&lt;=90,"61–90 Days","91+ Days")))))</f>
        <v/>
      </c>
      <c r="R29" s="48">
        <f>IF(OR($A29="",$F29="",$G29&lt;=0,$H29&lt;=0),"",IF($N29&lt;=0,"",EDATE($F29,MIN($I29-1,INT($L29/$H29)))))</f>
        <v/>
      </c>
      <c r="S29" s="21">
        <f>IF(OR($A29="",$R29=""),"",$R29-Setup!$B$3)</f>
        <v/>
      </c>
      <c r="T29" s="48">
        <f>IF($A29="","",IF(COUNTIFS(Payments!$B$5:$B$1004,$A29,Payments!$G$5:$G$1004,"Posted")=0,"",LOOKUP(2,1/((Payments!$B$5:$B$1004=$A29)*(Payments!$G$5:$G$1004="Posted")),Payments!$E$5:$E$1004)))</f>
        <v/>
      </c>
      <c r="U29" s="49">
        <f>IF(OR($A29="",$T29=""),"",SUMIFS(Payments!$F$5:$F$1004,Payments!$B$5:$B$1004,$A29,Payments!$G$5:$G$1004,"Posted",Payments!$E$5:$E$1004,$T29))</f>
        <v/>
      </c>
      <c r="V29" s="18" t="n"/>
      <c r="W29" s="46" t="n"/>
      <c r="X29" s="18" t="n"/>
      <c r="Y29" s="24">
        <f>IF($A29="","",IF($C29="Closed",IF($N29&lt;=0,"Paid","Closed With Balance"),IF(Setup!$B$3&lt;$F29,"Starts Later",IF($N29&lt;=0,"Paid",IF($O29&gt;0,"Overdue",IF(AND($R29&lt;&gt;"",$R29&gt;=Setup!$B$3,$R29&lt;=Setup!$B$3+Setup!$B$4),"Due Soon","Current"))))))</f>
        <v/>
      </c>
      <c r="Z29" s="24">
        <f>IF($A29="","",IF(OR($B29="",$C29="",$D29="",$E29="",$F29="",$G29&lt;=0,$H29&lt;=0,$V29=""),"Review",IF($H29&gt;$G29,"Review",IF(AND($W29&lt;&gt;"",NOT(ISNUMBER($W29))),"Review","OK"))))</f>
        <v/>
      </c>
      <c r="AA29" s="24">
        <f>IF($A29="","",IF(COUNTIF($A$5:$A$254,$A29)&gt;1,"Duplicate Plan ID","OK"))</f>
        <v/>
      </c>
    </row>
    <row r="30">
      <c r="A30" s="18" t="n"/>
      <c r="B30" s="18" t="n"/>
      <c r="C30" s="18" t="n"/>
      <c r="D30" s="18" t="n"/>
      <c r="E30" s="18" t="n"/>
      <c r="F30" s="46" t="n"/>
      <c r="G30" s="47" t="n"/>
      <c r="H30" s="47" t="n"/>
      <c r="I30" s="21">
        <f>IF($A30="","",IF(OR($G30&lt;=0,$H30&lt;=0),"",ROUNDUP($G30/$H30,0)))</f>
        <v/>
      </c>
      <c r="J30" s="48">
        <f>IF(OR($A30="",$F30="",$I30=""),"",EDATE($F30,$I30-1))</f>
        <v/>
      </c>
      <c r="K30" s="49">
        <f>IF(OR($A30="",$F30="",$G30&lt;=0,$H30&lt;=0),"",IF(Setup!$B$3&lt;$F30,0,MIN($G30,$H30*MIN($I30,DATEDIF($F30,Setup!$B$3,"m")+1))))</f>
        <v/>
      </c>
      <c r="L30" s="49">
        <f>IF($A30="","",SUMIFS(Payments!$F$5:$F$1004,Payments!$B$5:$B$1004,$A30,Payments!$G$5:$G$1004,"Posted",Payments!$E$5:$E$1004,"&lt;="&amp;Setup!$B$3))</f>
        <v/>
      </c>
      <c r="M30" s="49">
        <f>IF($A30="","",SUMIFS(Payments!$F$5:$F$1004,Payments!$B$5:$B$1004,$A30,Payments!$G$5:$G$1004,"Posted"))</f>
        <v/>
      </c>
      <c r="N30" s="49">
        <f>IF($A30="","",MAX(0,$G30-$L30))</f>
        <v/>
      </c>
      <c r="O30" s="49">
        <f>IF($A30="","",MAX(0,$K30-$L30))</f>
        <v/>
      </c>
      <c r="P30" s="21">
        <f>IF(OR($A30="",$O30&lt;=0,$R30=""),0,MAX(1,Setup!$B$3-$R30))</f>
        <v/>
      </c>
      <c r="Q30" s="24">
        <f>IF($A30="","",IF($O30&lt;=0,"",IF($P30&lt;=30,"1–30 Days",IF($P30&lt;=60,"31–60 Days",IF($P30&lt;=90,"61–90 Days","91+ Days")))))</f>
        <v/>
      </c>
      <c r="R30" s="48">
        <f>IF(OR($A30="",$F30="",$G30&lt;=0,$H30&lt;=0),"",IF($N30&lt;=0,"",EDATE($F30,MIN($I30-1,INT($L30/$H30)))))</f>
        <v/>
      </c>
      <c r="S30" s="21">
        <f>IF(OR($A30="",$R30=""),"",$R30-Setup!$B$3)</f>
        <v/>
      </c>
      <c r="T30" s="48">
        <f>IF($A30="","",IF(COUNTIFS(Payments!$B$5:$B$1004,$A30,Payments!$G$5:$G$1004,"Posted")=0,"",LOOKUP(2,1/((Payments!$B$5:$B$1004=$A30)*(Payments!$G$5:$G$1004="Posted")),Payments!$E$5:$E$1004)))</f>
        <v/>
      </c>
      <c r="U30" s="49">
        <f>IF(OR($A30="",$T30=""),"",SUMIFS(Payments!$F$5:$F$1004,Payments!$B$5:$B$1004,$A30,Payments!$G$5:$G$1004,"Posted",Payments!$E$5:$E$1004,$T30))</f>
        <v/>
      </c>
      <c r="V30" s="18" t="n"/>
      <c r="W30" s="46" t="n"/>
      <c r="X30" s="18" t="n"/>
      <c r="Y30" s="24">
        <f>IF($A30="","",IF($C30="Closed",IF($N30&lt;=0,"Paid","Closed With Balance"),IF(Setup!$B$3&lt;$F30,"Starts Later",IF($N30&lt;=0,"Paid",IF($O30&gt;0,"Overdue",IF(AND($R30&lt;&gt;"",$R30&gt;=Setup!$B$3,$R30&lt;=Setup!$B$3+Setup!$B$4),"Due Soon","Current"))))))</f>
        <v/>
      </c>
      <c r="Z30" s="24">
        <f>IF($A30="","",IF(OR($B30="",$C30="",$D30="",$E30="",$F30="",$G30&lt;=0,$H30&lt;=0,$V30=""),"Review",IF($H30&gt;$G30,"Review",IF(AND($W30&lt;&gt;"",NOT(ISNUMBER($W30))),"Review","OK"))))</f>
        <v/>
      </c>
      <c r="AA30" s="24">
        <f>IF($A30="","",IF(COUNTIF($A$5:$A$254,$A30)&gt;1,"Duplicate Plan ID","OK"))</f>
        <v/>
      </c>
    </row>
    <row r="31">
      <c r="A31" s="18" t="n"/>
      <c r="B31" s="18" t="n"/>
      <c r="C31" s="18" t="n"/>
      <c r="D31" s="18" t="n"/>
      <c r="E31" s="18" t="n"/>
      <c r="F31" s="46" t="n"/>
      <c r="G31" s="47" t="n"/>
      <c r="H31" s="47" t="n"/>
      <c r="I31" s="21">
        <f>IF($A31="","",IF(OR($G31&lt;=0,$H31&lt;=0),"",ROUNDUP($G31/$H31,0)))</f>
        <v/>
      </c>
      <c r="J31" s="48">
        <f>IF(OR($A31="",$F31="",$I31=""),"",EDATE($F31,$I31-1))</f>
        <v/>
      </c>
      <c r="K31" s="49">
        <f>IF(OR($A31="",$F31="",$G31&lt;=0,$H31&lt;=0),"",IF(Setup!$B$3&lt;$F31,0,MIN($G31,$H31*MIN($I31,DATEDIF($F31,Setup!$B$3,"m")+1))))</f>
        <v/>
      </c>
      <c r="L31" s="49">
        <f>IF($A31="","",SUMIFS(Payments!$F$5:$F$1004,Payments!$B$5:$B$1004,$A31,Payments!$G$5:$G$1004,"Posted",Payments!$E$5:$E$1004,"&lt;="&amp;Setup!$B$3))</f>
        <v/>
      </c>
      <c r="M31" s="49">
        <f>IF($A31="","",SUMIFS(Payments!$F$5:$F$1004,Payments!$B$5:$B$1004,$A31,Payments!$G$5:$G$1004,"Posted"))</f>
        <v/>
      </c>
      <c r="N31" s="49">
        <f>IF($A31="","",MAX(0,$G31-$L31))</f>
        <v/>
      </c>
      <c r="O31" s="49">
        <f>IF($A31="","",MAX(0,$K31-$L31))</f>
        <v/>
      </c>
      <c r="P31" s="21">
        <f>IF(OR($A31="",$O31&lt;=0,$R31=""),0,MAX(1,Setup!$B$3-$R31))</f>
        <v/>
      </c>
      <c r="Q31" s="24">
        <f>IF($A31="","",IF($O31&lt;=0,"",IF($P31&lt;=30,"1–30 Days",IF($P31&lt;=60,"31–60 Days",IF($P31&lt;=90,"61–90 Days","91+ Days")))))</f>
        <v/>
      </c>
      <c r="R31" s="48">
        <f>IF(OR($A31="",$F31="",$G31&lt;=0,$H31&lt;=0),"",IF($N31&lt;=0,"",EDATE($F31,MIN($I31-1,INT($L31/$H31)))))</f>
        <v/>
      </c>
      <c r="S31" s="21">
        <f>IF(OR($A31="",$R31=""),"",$R31-Setup!$B$3)</f>
        <v/>
      </c>
      <c r="T31" s="48">
        <f>IF($A31="","",IF(COUNTIFS(Payments!$B$5:$B$1004,$A31,Payments!$G$5:$G$1004,"Posted")=0,"",LOOKUP(2,1/((Payments!$B$5:$B$1004=$A31)*(Payments!$G$5:$G$1004="Posted")),Payments!$E$5:$E$1004)))</f>
        <v/>
      </c>
      <c r="U31" s="49">
        <f>IF(OR($A31="",$T31=""),"",SUMIFS(Payments!$F$5:$F$1004,Payments!$B$5:$B$1004,$A31,Payments!$G$5:$G$1004,"Posted",Payments!$E$5:$E$1004,$T31))</f>
        <v/>
      </c>
      <c r="V31" s="18" t="n"/>
      <c r="W31" s="46" t="n"/>
      <c r="X31" s="18" t="n"/>
      <c r="Y31" s="24">
        <f>IF($A31="","",IF($C31="Closed",IF($N31&lt;=0,"Paid","Closed With Balance"),IF(Setup!$B$3&lt;$F31,"Starts Later",IF($N31&lt;=0,"Paid",IF($O31&gt;0,"Overdue",IF(AND($R31&lt;&gt;"",$R31&gt;=Setup!$B$3,$R31&lt;=Setup!$B$3+Setup!$B$4),"Due Soon","Current"))))))</f>
        <v/>
      </c>
      <c r="Z31" s="24">
        <f>IF($A31="","",IF(OR($B31="",$C31="",$D31="",$E31="",$F31="",$G31&lt;=0,$H31&lt;=0,$V31=""),"Review",IF($H31&gt;$G31,"Review",IF(AND($W31&lt;&gt;"",NOT(ISNUMBER($W31))),"Review","OK"))))</f>
        <v/>
      </c>
      <c r="AA31" s="24">
        <f>IF($A31="","",IF(COUNTIF($A$5:$A$254,$A31)&gt;1,"Duplicate Plan ID","OK"))</f>
        <v/>
      </c>
    </row>
    <row r="32">
      <c r="A32" s="18" t="n"/>
      <c r="B32" s="18" t="n"/>
      <c r="C32" s="18" t="n"/>
      <c r="D32" s="18" t="n"/>
      <c r="E32" s="18" t="n"/>
      <c r="F32" s="46" t="n"/>
      <c r="G32" s="47" t="n"/>
      <c r="H32" s="47" t="n"/>
      <c r="I32" s="21">
        <f>IF($A32="","",IF(OR($G32&lt;=0,$H32&lt;=0),"",ROUNDUP($G32/$H32,0)))</f>
        <v/>
      </c>
      <c r="J32" s="48">
        <f>IF(OR($A32="",$F32="",$I32=""),"",EDATE($F32,$I32-1))</f>
        <v/>
      </c>
      <c r="K32" s="49">
        <f>IF(OR($A32="",$F32="",$G32&lt;=0,$H32&lt;=0),"",IF(Setup!$B$3&lt;$F32,0,MIN($G32,$H32*MIN($I32,DATEDIF($F32,Setup!$B$3,"m")+1))))</f>
        <v/>
      </c>
      <c r="L32" s="49">
        <f>IF($A32="","",SUMIFS(Payments!$F$5:$F$1004,Payments!$B$5:$B$1004,$A32,Payments!$G$5:$G$1004,"Posted",Payments!$E$5:$E$1004,"&lt;="&amp;Setup!$B$3))</f>
        <v/>
      </c>
      <c r="M32" s="49">
        <f>IF($A32="","",SUMIFS(Payments!$F$5:$F$1004,Payments!$B$5:$B$1004,$A32,Payments!$G$5:$G$1004,"Posted"))</f>
        <v/>
      </c>
      <c r="N32" s="49">
        <f>IF($A32="","",MAX(0,$G32-$L32))</f>
        <v/>
      </c>
      <c r="O32" s="49">
        <f>IF($A32="","",MAX(0,$K32-$L32))</f>
        <v/>
      </c>
      <c r="P32" s="21">
        <f>IF(OR($A32="",$O32&lt;=0,$R32=""),0,MAX(1,Setup!$B$3-$R32))</f>
        <v/>
      </c>
      <c r="Q32" s="24">
        <f>IF($A32="","",IF($O32&lt;=0,"",IF($P32&lt;=30,"1–30 Days",IF($P32&lt;=60,"31–60 Days",IF($P32&lt;=90,"61–90 Days","91+ Days")))))</f>
        <v/>
      </c>
      <c r="R32" s="48">
        <f>IF(OR($A32="",$F32="",$G32&lt;=0,$H32&lt;=0),"",IF($N32&lt;=0,"",EDATE($F32,MIN($I32-1,INT($L32/$H32)))))</f>
        <v/>
      </c>
      <c r="S32" s="21">
        <f>IF(OR($A32="",$R32=""),"",$R32-Setup!$B$3)</f>
        <v/>
      </c>
      <c r="T32" s="48">
        <f>IF($A32="","",IF(COUNTIFS(Payments!$B$5:$B$1004,$A32,Payments!$G$5:$G$1004,"Posted")=0,"",LOOKUP(2,1/((Payments!$B$5:$B$1004=$A32)*(Payments!$G$5:$G$1004="Posted")),Payments!$E$5:$E$1004)))</f>
        <v/>
      </c>
      <c r="U32" s="49">
        <f>IF(OR($A32="",$T32=""),"",SUMIFS(Payments!$F$5:$F$1004,Payments!$B$5:$B$1004,$A32,Payments!$G$5:$G$1004,"Posted",Payments!$E$5:$E$1004,$T32))</f>
        <v/>
      </c>
      <c r="V32" s="18" t="n"/>
      <c r="W32" s="46" t="n"/>
      <c r="X32" s="18" t="n"/>
      <c r="Y32" s="24">
        <f>IF($A32="","",IF($C32="Closed",IF($N32&lt;=0,"Paid","Closed With Balance"),IF(Setup!$B$3&lt;$F32,"Starts Later",IF($N32&lt;=0,"Paid",IF($O32&gt;0,"Overdue",IF(AND($R32&lt;&gt;"",$R32&gt;=Setup!$B$3,$R32&lt;=Setup!$B$3+Setup!$B$4),"Due Soon","Current"))))))</f>
        <v/>
      </c>
      <c r="Z32" s="24">
        <f>IF($A32="","",IF(OR($B32="",$C32="",$D32="",$E32="",$F32="",$G32&lt;=0,$H32&lt;=0,$V32=""),"Review",IF($H32&gt;$G32,"Review",IF(AND($W32&lt;&gt;"",NOT(ISNUMBER($W32))),"Review","OK"))))</f>
        <v/>
      </c>
      <c r="AA32" s="24">
        <f>IF($A32="","",IF(COUNTIF($A$5:$A$254,$A32)&gt;1,"Duplicate Plan ID","OK"))</f>
        <v/>
      </c>
    </row>
    <row r="33">
      <c r="A33" s="18" t="n"/>
      <c r="B33" s="18" t="n"/>
      <c r="C33" s="18" t="n"/>
      <c r="D33" s="18" t="n"/>
      <c r="E33" s="18" t="n"/>
      <c r="F33" s="46" t="n"/>
      <c r="G33" s="47" t="n"/>
      <c r="H33" s="47" t="n"/>
      <c r="I33" s="21">
        <f>IF($A33="","",IF(OR($G33&lt;=0,$H33&lt;=0),"",ROUNDUP($G33/$H33,0)))</f>
        <v/>
      </c>
      <c r="J33" s="48">
        <f>IF(OR($A33="",$F33="",$I33=""),"",EDATE($F33,$I33-1))</f>
        <v/>
      </c>
      <c r="K33" s="49">
        <f>IF(OR($A33="",$F33="",$G33&lt;=0,$H33&lt;=0),"",IF(Setup!$B$3&lt;$F33,0,MIN($G33,$H33*MIN($I33,DATEDIF($F33,Setup!$B$3,"m")+1))))</f>
        <v/>
      </c>
      <c r="L33" s="49">
        <f>IF($A33="","",SUMIFS(Payments!$F$5:$F$1004,Payments!$B$5:$B$1004,$A33,Payments!$G$5:$G$1004,"Posted",Payments!$E$5:$E$1004,"&lt;="&amp;Setup!$B$3))</f>
        <v/>
      </c>
      <c r="M33" s="49">
        <f>IF($A33="","",SUMIFS(Payments!$F$5:$F$1004,Payments!$B$5:$B$1004,$A33,Payments!$G$5:$G$1004,"Posted"))</f>
        <v/>
      </c>
      <c r="N33" s="49">
        <f>IF($A33="","",MAX(0,$G33-$L33))</f>
        <v/>
      </c>
      <c r="O33" s="49">
        <f>IF($A33="","",MAX(0,$K33-$L33))</f>
        <v/>
      </c>
      <c r="P33" s="21">
        <f>IF(OR($A33="",$O33&lt;=0,$R33=""),0,MAX(1,Setup!$B$3-$R33))</f>
        <v/>
      </c>
      <c r="Q33" s="24">
        <f>IF($A33="","",IF($O33&lt;=0,"",IF($P33&lt;=30,"1–30 Days",IF($P33&lt;=60,"31–60 Days",IF($P33&lt;=90,"61–90 Days","91+ Days")))))</f>
        <v/>
      </c>
      <c r="R33" s="48">
        <f>IF(OR($A33="",$F33="",$G33&lt;=0,$H33&lt;=0),"",IF($N33&lt;=0,"",EDATE($F33,MIN($I33-1,INT($L33/$H33)))))</f>
        <v/>
      </c>
      <c r="S33" s="21">
        <f>IF(OR($A33="",$R33=""),"",$R33-Setup!$B$3)</f>
        <v/>
      </c>
      <c r="T33" s="48">
        <f>IF($A33="","",IF(COUNTIFS(Payments!$B$5:$B$1004,$A33,Payments!$G$5:$G$1004,"Posted")=0,"",LOOKUP(2,1/((Payments!$B$5:$B$1004=$A33)*(Payments!$G$5:$G$1004="Posted")),Payments!$E$5:$E$1004)))</f>
        <v/>
      </c>
      <c r="U33" s="49">
        <f>IF(OR($A33="",$T33=""),"",SUMIFS(Payments!$F$5:$F$1004,Payments!$B$5:$B$1004,$A33,Payments!$G$5:$G$1004,"Posted",Payments!$E$5:$E$1004,$T33))</f>
        <v/>
      </c>
      <c r="V33" s="18" t="n"/>
      <c r="W33" s="46" t="n"/>
      <c r="X33" s="18" t="n"/>
      <c r="Y33" s="24">
        <f>IF($A33="","",IF($C33="Closed",IF($N33&lt;=0,"Paid","Closed With Balance"),IF(Setup!$B$3&lt;$F33,"Starts Later",IF($N33&lt;=0,"Paid",IF($O33&gt;0,"Overdue",IF(AND($R33&lt;&gt;"",$R33&gt;=Setup!$B$3,$R33&lt;=Setup!$B$3+Setup!$B$4),"Due Soon","Current"))))))</f>
        <v/>
      </c>
      <c r="Z33" s="24">
        <f>IF($A33="","",IF(OR($B33="",$C33="",$D33="",$E33="",$F33="",$G33&lt;=0,$H33&lt;=0,$V33=""),"Review",IF($H33&gt;$G33,"Review",IF(AND($W33&lt;&gt;"",NOT(ISNUMBER($W33))),"Review","OK"))))</f>
        <v/>
      </c>
      <c r="AA33" s="24">
        <f>IF($A33="","",IF(COUNTIF($A$5:$A$254,$A33)&gt;1,"Duplicate Plan ID","OK"))</f>
        <v/>
      </c>
    </row>
    <row r="34">
      <c r="A34" s="18" t="n"/>
      <c r="B34" s="18" t="n"/>
      <c r="C34" s="18" t="n"/>
      <c r="D34" s="18" t="n"/>
      <c r="E34" s="18" t="n"/>
      <c r="F34" s="46" t="n"/>
      <c r="G34" s="47" t="n"/>
      <c r="H34" s="47" t="n"/>
      <c r="I34" s="21">
        <f>IF($A34="","",IF(OR($G34&lt;=0,$H34&lt;=0),"",ROUNDUP($G34/$H34,0)))</f>
        <v/>
      </c>
      <c r="J34" s="48">
        <f>IF(OR($A34="",$F34="",$I34=""),"",EDATE($F34,$I34-1))</f>
        <v/>
      </c>
      <c r="K34" s="49">
        <f>IF(OR($A34="",$F34="",$G34&lt;=0,$H34&lt;=0),"",IF(Setup!$B$3&lt;$F34,0,MIN($G34,$H34*MIN($I34,DATEDIF($F34,Setup!$B$3,"m")+1))))</f>
        <v/>
      </c>
      <c r="L34" s="49">
        <f>IF($A34="","",SUMIFS(Payments!$F$5:$F$1004,Payments!$B$5:$B$1004,$A34,Payments!$G$5:$G$1004,"Posted",Payments!$E$5:$E$1004,"&lt;="&amp;Setup!$B$3))</f>
        <v/>
      </c>
      <c r="M34" s="49">
        <f>IF($A34="","",SUMIFS(Payments!$F$5:$F$1004,Payments!$B$5:$B$1004,$A34,Payments!$G$5:$G$1004,"Posted"))</f>
        <v/>
      </c>
      <c r="N34" s="49">
        <f>IF($A34="","",MAX(0,$G34-$L34))</f>
        <v/>
      </c>
      <c r="O34" s="49">
        <f>IF($A34="","",MAX(0,$K34-$L34))</f>
        <v/>
      </c>
      <c r="P34" s="21">
        <f>IF(OR($A34="",$O34&lt;=0,$R34=""),0,MAX(1,Setup!$B$3-$R34))</f>
        <v/>
      </c>
      <c r="Q34" s="24">
        <f>IF($A34="","",IF($O34&lt;=0,"",IF($P34&lt;=30,"1–30 Days",IF($P34&lt;=60,"31–60 Days",IF($P34&lt;=90,"61–90 Days","91+ Days")))))</f>
        <v/>
      </c>
      <c r="R34" s="48">
        <f>IF(OR($A34="",$F34="",$G34&lt;=0,$H34&lt;=0),"",IF($N34&lt;=0,"",EDATE($F34,MIN($I34-1,INT($L34/$H34)))))</f>
        <v/>
      </c>
      <c r="S34" s="21">
        <f>IF(OR($A34="",$R34=""),"",$R34-Setup!$B$3)</f>
        <v/>
      </c>
      <c r="T34" s="48">
        <f>IF($A34="","",IF(COUNTIFS(Payments!$B$5:$B$1004,$A34,Payments!$G$5:$G$1004,"Posted")=0,"",LOOKUP(2,1/((Payments!$B$5:$B$1004=$A34)*(Payments!$G$5:$G$1004="Posted")),Payments!$E$5:$E$1004)))</f>
        <v/>
      </c>
      <c r="U34" s="49">
        <f>IF(OR($A34="",$T34=""),"",SUMIFS(Payments!$F$5:$F$1004,Payments!$B$5:$B$1004,$A34,Payments!$G$5:$G$1004,"Posted",Payments!$E$5:$E$1004,$T34))</f>
        <v/>
      </c>
      <c r="V34" s="18" t="n"/>
      <c r="W34" s="46" t="n"/>
      <c r="X34" s="18" t="n"/>
      <c r="Y34" s="24">
        <f>IF($A34="","",IF($C34="Closed",IF($N34&lt;=0,"Paid","Closed With Balance"),IF(Setup!$B$3&lt;$F34,"Starts Later",IF($N34&lt;=0,"Paid",IF($O34&gt;0,"Overdue",IF(AND($R34&lt;&gt;"",$R34&gt;=Setup!$B$3,$R34&lt;=Setup!$B$3+Setup!$B$4),"Due Soon","Current"))))))</f>
        <v/>
      </c>
      <c r="Z34" s="24">
        <f>IF($A34="","",IF(OR($B34="",$C34="",$D34="",$E34="",$F34="",$G34&lt;=0,$H34&lt;=0,$V34=""),"Review",IF($H34&gt;$G34,"Review",IF(AND($W34&lt;&gt;"",NOT(ISNUMBER($W34))),"Review","OK"))))</f>
        <v/>
      </c>
      <c r="AA34" s="24">
        <f>IF($A34="","",IF(COUNTIF($A$5:$A$254,$A34)&gt;1,"Duplicate Plan ID","OK"))</f>
        <v/>
      </c>
    </row>
    <row r="35">
      <c r="A35" s="18" t="n"/>
      <c r="B35" s="18" t="n"/>
      <c r="C35" s="18" t="n"/>
      <c r="D35" s="18" t="n"/>
      <c r="E35" s="18" t="n"/>
      <c r="F35" s="46" t="n"/>
      <c r="G35" s="47" t="n"/>
      <c r="H35" s="47" t="n"/>
      <c r="I35" s="21">
        <f>IF($A35="","",IF(OR($G35&lt;=0,$H35&lt;=0),"",ROUNDUP($G35/$H35,0)))</f>
        <v/>
      </c>
      <c r="J35" s="48">
        <f>IF(OR($A35="",$F35="",$I35=""),"",EDATE($F35,$I35-1))</f>
        <v/>
      </c>
      <c r="K35" s="49">
        <f>IF(OR($A35="",$F35="",$G35&lt;=0,$H35&lt;=0),"",IF(Setup!$B$3&lt;$F35,0,MIN($G35,$H35*MIN($I35,DATEDIF($F35,Setup!$B$3,"m")+1))))</f>
        <v/>
      </c>
      <c r="L35" s="49">
        <f>IF($A35="","",SUMIFS(Payments!$F$5:$F$1004,Payments!$B$5:$B$1004,$A35,Payments!$G$5:$G$1004,"Posted",Payments!$E$5:$E$1004,"&lt;="&amp;Setup!$B$3))</f>
        <v/>
      </c>
      <c r="M35" s="49">
        <f>IF($A35="","",SUMIFS(Payments!$F$5:$F$1004,Payments!$B$5:$B$1004,$A35,Payments!$G$5:$G$1004,"Posted"))</f>
        <v/>
      </c>
      <c r="N35" s="49">
        <f>IF($A35="","",MAX(0,$G35-$L35))</f>
        <v/>
      </c>
      <c r="O35" s="49">
        <f>IF($A35="","",MAX(0,$K35-$L35))</f>
        <v/>
      </c>
      <c r="P35" s="21">
        <f>IF(OR($A35="",$O35&lt;=0,$R35=""),0,MAX(1,Setup!$B$3-$R35))</f>
        <v/>
      </c>
      <c r="Q35" s="24">
        <f>IF($A35="","",IF($O35&lt;=0,"",IF($P35&lt;=30,"1–30 Days",IF($P35&lt;=60,"31–60 Days",IF($P35&lt;=90,"61–90 Days","91+ Days")))))</f>
        <v/>
      </c>
      <c r="R35" s="48">
        <f>IF(OR($A35="",$F35="",$G35&lt;=0,$H35&lt;=0),"",IF($N35&lt;=0,"",EDATE($F35,MIN($I35-1,INT($L35/$H35)))))</f>
        <v/>
      </c>
      <c r="S35" s="21">
        <f>IF(OR($A35="",$R35=""),"",$R35-Setup!$B$3)</f>
        <v/>
      </c>
      <c r="T35" s="48">
        <f>IF($A35="","",IF(COUNTIFS(Payments!$B$5:$B$1004,$A35,Payments!$G$5:$G$1004,"Posted")=0,"",LOOKUP(2,1/((Payments!$B$5:$B$1004=$A35)*(Payments!$G$5:$G$1004="Posted")),Payments!$E$5:$E$1004)))</f>
        <v/>
      </c>
      <c r="U35" s="49">
        <f>IF(OR($A35="",$T35=""),"",SUMIFS(Payments!$F$5:$F$1004,Payments!$B$5:$B$1004,$A35,Payments!$G$5:$G$1004,"Posted",Payments!$E$5:$E$1004,$T35))</f>
        <v/>
      </c>
      <c r="V35" s="18" t="n"/>
      <c r="W35" s="46" t="n"/>
      <c r="X35" s="18" t="n"/>
      <c r="Y35" s="24">
        <f>IF($A35="","",IF($C35="Closed",IF($N35&lt;=0,"Paid","Closed With Balance"),IF(Setup!$B$3&lt;$F35,"Starts Later",IF($N35&lt;=0,"Paid",IF($O35&gt;0,"Overdue",IF(AND($R35&lt;&gt;"",$R35&gt;=Setup!$B$3,$R35&lt;=Setup!$B$3+Setup!$B$4),"Due Soon","Current"))))))</f>
        <v/>
      </c>
      <c r="Z35" s="24">
        <f>IF($A35="","",IF(OR($B35="",$C35="",$D35="",$E35="",$F35="",$G35&lt;=0,$H35&lt;=0,$V35=""),"Review",IF($H35&gt;$G35,"Review",IF(AND($W35&lt;&gt;"",NOT(ISNUMBER($W35))),"Review","OK"))))</f>
        <v/>
      </c>
      <c r="AA35" s="24">
        <f>IF($A35="","",IF(COUNTIF($A$5:$A$254,$A35)&gt;1,"Duplicate Plan ID","OK"))</f>
        <v/>
      </c>
    </row>
    <row r="36">
      <c r="A36" s="18" t="n"/>
      <c r="B36" s="18" t="n"/>
      <c r="C36" s="18" t="n"/>
      <c r="D36" s="18" t="n"/>
      <c r="E36" s="18" t="n"/>
      <c r="F36" s="46" t="n"/>
      <c r="G36" s="47" t="n"/>
      <c r="H36" s="47" t="n"/>
      <c r="I36" s="21">
        <f>IF($A36="","",IF(OR($G36&lt;=0,$H36&lt;=0),"",ROUNDUP($G36/$H36,0)))</f>
        <v/>
      </c>
      <c r="J36" s="48">
        <f>IF(OR($A36="",$F36="",$I36=""),"",EDATE($F36,$I36-1))</f>
        <v/>
      </c>
      <c r="K36" s="49">
        <f>IF(OR($A36="",$F36="",$G36&lt;=0,$H36&lt;=0),"",IF(Setup!$B$3&lt;$F36,0,MIN($G36,$H36*MIN($I36,DATEDIF($F36,Setup!$B$3,"m")+1))))</f>
        <v/>
      </c>
      <c r="L36" s="49">
        <f>IF($A36="","",SUMIFS(Payments!$F$5:$F$1004,Payments!$B$5:$B$1004,$A36,Payments!$G$5:$G$1004,"Posted",Payments!$E$5:$E$1004,"&lt;="&amp;Setup!$B$3))</f>
        <v/>
      </c>
      <c r="M36" s="49">
        <f>IF($A36="","",SUMIFS(Payments!$F$5:$F$1004,Payments!$B$5:$B$1004,$A36,Payments!$G$5:$G$1004,"Posted"))</f>
        <v/>
      </c>
      <c r="N36" s="49">
        <f>IF($A36="","",MAX(0,$G36-$L36))</f>
        <v/>
      </c>
      <c r="O36" s="49">
        <f>IF($A36="","",MAX(0,$K36-$L36))</f>
        <v/>
      </c>
      <c r="P36" s="21">
        <f>IF(OR($A36="",$O36&lt;=0,$R36=""),0,MAX(1,Setup!$B$3-$R36))</f>
        <v/>
      </c>
      <c r="Q36" s="24">
        <f>IF($A36="","",IF($O36&lt;=0,"",IF($P36&lt;=30,"1–30 Days",IF($P36&lt;=60,"31–60 Days",IF($P36&lt;=90,"61–90 Days","91+ Days")))))</f>
        <v/>
      </c>
      <c r="R36" s="48">
        <f>IF(OR($A36="",$F36="",$G36&lt;=0,$H36&lt;=0),"",IF($N36&lt;=0,"",EDATE($F36,MIN($I36-1,INT($L36/$H36)))))</f>
        <v/>
      </c>
      <c r="S36" s="21">
        <f>IF(OR($A36="",$R36=""),"",$R36-Setup!$B$3)</f>
        <v/>
      </c>
      <c r="T36" s="48">
        <f>IF($A36="","",IF(COUNTIFS(Payments!$B$5:$B$1004,$A36,Payments!$G$5:$G$1004,"Posted")=0,"",LOOKUP(2,1/((Payments!$B$5:$B$1004=$A36)*(Payments!$G$5:$G$1004="Posted")),Payments!$E$5:$E$1004)))</f>
        <v/>
      </c>
      <c r="U36" s="49">
        <f>IF(OR($A36="",$T36=""),"",SUMIFS(Payments!$F$5:$F$1004,Payments!$B$5:$B$1004,$A36,Payments!$G$5:$G$1004,"Posted",Payments!$E$5:$E$1004,$T36))</f>
        <v/>
      </c>
      <c r="V36" s="18" t="n"/>
      <c r="W36" s="46" t="n"/>
      <c r="X36" s="18" t="n"/>
      <c r="Y36" s="24">
        <f>IF($A36="","",IF($C36="Closed",IF($N36&lt;=0,"Paid","Closed With Balance"),IF(Setup!$B$3&lt;$F36,"Starts Later",IF($N36&lt;=0,"Paid",IF($O36&gt;0,"Overdue",IF(AND($R36&lt;&gt;"",$R36&gt;=Setup!$B$3,$R36&lt;=Setup!$B$3+Setup!$B$4),"Due Soon","Current"))))))</f>
        <v/>
      </c>
      <c r="Z36" s="24">
        <f>IF($A36="","",IF(OR($B36="",$C36="",$D36="",$E36="",$F36="",$G36&lt;=0,$H36&lt;=0,$V36=""),"Review",IF($H36&gt;$G36,"Review",IF(AND($W36&lt;&gt;"",NOT(ISNUMBER($W36))),"Review","OK"))))</f>
        <v/>
      </c>
      <c r="AA36" s="24">
        <f>IF($A36="","",IF(COUNTIF($A$5:$A$254,$A36)&gt;1,"Duplicate Plan ID","OK"))</f>
        <v/>
      </c>
    </row>
    <row r="37">
      <c r="A37" s="18" t="n"/>
      <c r="B37" s="18" t="n"/>
      <c r="C37" s="18" t="n"/>
      <c r="D37" s="18" t="n"/>
      <c r="E37" s="18" t="n"/>
      <c r="F37" s="46" t="n"/>
      <c r="G37" s="47" t="n"/>
      <c r="H37" s="47" t="n"/>
      <c r="I37" s="21">
        <f>IF($A37="","",IF(OR($G37&lt;=0,$H37&lt;=0),"",ROUNDUP($G37/$H37,0)))</f>
        <v/>
      </c>
      <c r="J37" s="48">
        <f>IF(OR($A37="",$F37="",$I37=""),"",EDATE($F37,$I37-1))</f>
        <v/>
      </c>
      <c r="K37" s="49">
        <f>IF(OR($A37="",$F37="",$G37&lt;=0,$H37&lt;=0),"",IF(Setup!$B$3&lt;$F37,0,MIN($G37,$H37*MIN($I37,DATEDIF($F37,Setup!$B$3,"m")+1))))</f>
        <v/>
      </c>
      <c r="L37" s="49">
        <f>IF($A37="","",SUMIFS(Payments!$F$5:$F$1004,Payments!$B$5:$B$1004,$A37,Payments!$G$5:$G$1004,"Posted",Payments!$E$5:$E$1004,"&lt;="&amp;Setup!$B$3))</f>
        <v/>
      </c>
      <c r="M37" s="49">
        <f>IF($A37="","",SUMIFS(Payments!$F$5:$F$1004,Payments!$B$5:$B$1004,$A37,Payments!$G$5:$G$1004,"Posted"))</f>
        <v/>
      </c>
      <c r="N37" s="49">
        <f>IF($A37="","",MAX(0,$G37-$L37))</f>
        <v/>
      </c>
      <c r="O37" s="49">
        <f>IF($A37="","",MAX(0,$K37-$L37))</f>
        <v/>
      </c>
      <c r="P37" s="21">
        <f>IF(OR($A37="",$O37&lt;=0,$R37=""),0,MAX(1,Setup!$B$3-$R37))</f>
        <v/>
      </c>
      <c r="Q37" s="24">
        <f>IF($A37="","",IF($O37&lt;=0,"",IF($P37&lt;=30,"1–30 Days",IF($P37&lt;=60,"31–60 Days",IF($P37&lt;=90,"61–90 Days","91+ Days")))))</f>
        <v/>
      </c>
      <c r="R37" s="48">
        <f>IF(OR($A37="",$F37="",$G37&lt;=0,$H37&lt;=0),"",IF($N37&lt;=0,"",EDATE($F37,MIN($I37-1,INT($L37/$H37)))))</f>
        <v/>
      </c>
      <c r="S37" s="21">
        <f>IF(OR($A37="",$R37=""),"",$R37-Setup!$B$3)</f>
        <v/>
      </c>
      <c r="T37" s="48">
        <f>IF($A37="","",IF(COUNTIFS(Payments!$B$5:$B$1004,$A37,Payments!$G$5:$G$1004,"Posted")=0,"",LOOKUP(2,1/((Payments!$B$5:$B$1004=$A37)*(Payments!$G$5:$G$1004="Posted")),Payments!$E$5:$E$1004)))</f>
        <v/>
      </c>
      <c r="U37" s="49">
        <f>IF(OR($A37="",$T37=""),"",SUMIFS(Payments!$F$5:$F$1004,Payments!$B$5:$B$1004,$A37,Payments!$G$5:$G$1004,"Posted",Payments!$E$5:$E$1004,$T37))</f>
        <v/>
      </c>
      <c r="V37" s="18" t="n"/>
      <c r="W37" s="46" t="n"/>
      <c r="X37" s="18" t="n"/>
      <c r="Y37" s="24">
        <f>IF($A37="","",IF($C37="Closed",IF($N37&lt;=0,"Paid","Closed With Balance"),IF(Setup!$B$3&lt;$F37,"Starts Later",IF($N37&lt;=0,"Paid",IF($O37&gt;0,"Overdue",IF(AND($R37&lt;&gt;"",$R37&gt;=Setup!$B$3,$R37&lt;=Setup!$B$3+Setup!$B$4),"Due Soon","Current"))))))</f>
        <v/>
      </c>
      <c r="Z37" s="24">
        <f>IF($A37="","",IF(OR($B37="",$C37="",$D37="",$E37="",$F37="",$G37&lt;=0,$H37&lt;=0,$V37=""),"Review",IF($H37&gt;$G37,"Review",IF(AND($W37&lt;&gt;"",NOT(ISNUMBER($W37))),"Review","OK"))))</f>
        <v/>
      </c>
      <c r="AA37" s="24">
        <f>IF($A37="","",IF(COUNTIF($A$5:$A$254,$A37)&gt;1,"Duplicate Plan ID","OK"))</f>
        <v/>
      </c>
    </row>
    <row r="38">
      <c r="A38" s="18" t="n"/>
      <c r="B38" s="18" t="n"/>
      <c r="C38" s="18" t="n"/>
      <c r="D38" s="18" t="n"/>
      <c r="E38" s="18" t="n"/>
      <c r="F38" s="46" t="n"/>
      <c r="G38" s="47" t="n"/>
      <c r="H38" s="47" t="n"/>
      <c r="I38" s="21">
        <f>IF($A38="","",IF(OR($G38&lt;=0,$H38&lt;=0),"",ROUNDUP($G38/$H38,0)))</f>
        <v/>
      </c>
      <c r="J38" s="48">
        <f>IF(OR($A38="",$F38="",$I38=""),"",EDATE($F38,$I38-1))</f>
        <v/>
      </c>
      <c r="K38" s="49">
        <f>IF(OR($A38="",$F38="",$G38&lt;=0,$H38&lt;=0),"",IF(Setup!$B$3&lt;$F38,0,MIN($G38,$H38*MIN($I38,DATEDIF($F38,Setup!$B$3,"m")+1))))</f>
        <v/>
      </c>
      <c r="L38" s="49">
        <f>IF($A38="","",SUMIFS(Payments!$F$5:$F$1004,Payments!$B$5:$B$1004,$A38,Payments!$G$5:$G$1004,"Posted",Payments!$E$5:$E$1004,"&lt;="&amp;Setup!$B$3))</f>
        <v/>
      </c>
      <c r="M38" s="49">
        <f>IF($A38="","",SUMIFS(Payments!$F$5:$F$1004,Payments!$B$5:$B$1004,$A38,Payments!$G$5:$G$1004,"Posted"))</f>
        <v/>
      </c>
      <c r="N38" s="49">
        <f>IF($A38="","",MAX(0,$G38-$L38))</f>
        <v/>
      </c>
      <c r="O38" s="49">
        <f>IF($A38="","",MAX(0,$K38-$L38))</f>
        <v/>
      </c>
      <c r="P38" s="21">
        <f>IF(OR($A38="",$O38&lt;=0,$R38=""),0,MAX(1,Setup!$B$3-$R38))</f>
        <v/>
      </c>
      <c r="Q38" s="24">
        <f>IF($A38="","",IF($O38&lt;=0,"",IF($P38&lt;=30,"1–30 Days",IF($P38&lt;=60,"31–60 Days",IF($P38&lt;=90,"61–90 Days","91+ Days")))))</f>
        <v/>
      </c>
      <c r="R38" s="48">
        <f>IF(OR($A38="",$F38="",$G38&lt;=0,$H38&lt;=0),"",IF($N38&lt;=0,"",EDATE($F38,MIN($I38-1,INT($L38/$H38)))))</f>
        <v/>
      </c>
      <c r="S38" s="21">
        <f>IF(OR($A38="",$R38=""),"",$R38-Setup!$B$3)</f>
        <v/>
      </c>
      <c r="T38" s="48">
        <f>IF($A38="","",IF(COUNTIFS(Payments!$B$5:$B$1004,$A38,Payments!$G$5:$G$1004,"Posted")=0,"",LOOKUP(2,1/((Payments!$B$5:$B$1004=$A38)*(Payments!$G$5:$G$1004="Posted")),Payments!$E$5:$E$1004)))</f>
        <v/>
      </c>
      <c r="U38" s="49">
        <f>IF(OR($A38="",$T38=""),"",SUMIFS(Payments!$F$5:$F$1004,Payments!$B$5:$B$1004,$A38,Payments!$G$5:$G$1004,"Posted",Payments!$E$5:$E$1004,$T38))</f>
        <v/>
      </c>
      <c r="V38" s="18" t="n"/>
      <c r="W38" s="46" t="n"/>
      <c r="X38" s="18" t="n"/>
      <c r="Y38" s="24">
        <f>IF($A38="","",IF($C38="Closed",IF($N38&lt;=0,"Paid","Closed With Balance"),IF(Setup!$B$3&lt;$F38,"Starts Later",IF($N38&lt;=0,"Paid",IF($O38&gt;0,"Overdue",IF(AND($R38&lt;&gt;"",$R38&gt;=Setup!$B$3,$R38&lt;=Setup!$B$3+Setup!$B$4),"Due Soon","Current"))))))</f>
        <v/>
      </c>
      <c r="Z38" s="24">
        <f>IF($A38="","",IF(OR($B38="",$C38="",$D38="",$E38="",$F38="",$G38&lt;=0,$H38&lt;=0,$V38=""),"Review",IF($H38&gt;$G38,"Review",IF(AND($W38&lt;&gt;"",NOT(ISNUMBER($W38))),"Review","OK"))))</f>
        <v/>
      </c>
      <c r="AA38" s="24">
        <f>IF($A38="","",IF(COUNTIF($A$5:$A$254,$A38)&gt;1,"Duplicate Plan ID","OK"))</f>
        <v/>
      </c>
    </row>
    <row r="39">
      <c r="A39" s="18" t="n"/>
      <c r="B39" s="18" t="n"/>
      <c r="C39" s="18" t="n"/>
      <c r="D39" s="18" t="n"/>
      <c r="E39" s="18" t="n"/>
      <c r="F39" s="46" t="n"/>
      <c r="G39" s="47" t="n"/>
      <c r="H39" s="47" t="n"/>
      <c r="I39" s="21">
        <f>IF($A39="","",IF(OR($G39&lt;=0,$H39&lt;=0),"",ROUNDUP($G39/$H39,0)))</f>
        <v/>
      </c>
      <c r="J39" s="48">
        <f>IF(OR($A39="",$F39="",$I39=""),"",EDATE($F39,$I39-1))</f>
        <v/>
      </c>
      <c r="K39" s="49">
        <f>IF(OR($A39="",$F39="",$G39&lt;=0,$H39&lt;=0),"",IF(Setup!$B$3&lt;$F39,0,MIN($G39,$H39*MIN($I39,DATEDIF($F39,Setup!$B$3,"m")+1))))</f>
        <v/>
      </c>
      <c r="L39" s="49">
        <f>IF($A39="","",SUMIFS(Payments!$F$5:$F$1004,Payments!$B$5:$B$1004,$A39,Payments!$G$5:$G$1004,"Posted",Payments!$E$5:$E$1004,"&lt;="&amp;Setup!$B$3))</f>
        <v/>
      </c>
      <c r="M39" s="49">
        <f>IF($A39="","",SUMIFS(Payments!$F$5:$F$1004,Payments!$B$5:$B$1004,$A39,Payments!$G$5:$G$1004,"Posted"))</f>
        <v/>
      </c>
      <c r="N39" s="49">
        <f>IF($A39="","",MAX(0,$G39-$L39))</f>
        <v/>
      </c>
      <c r="O39" s="49">
        <f>IF($A39="","",MAX(0,$K39-$L39))</f>
        <v/>
      </c>
      <c r="P39" s="21">
        <f>IF(OR($A39="",$O39&lt;=0,$R39=""),0,MAX(1,Setup!$B$3-$R39))</f>
        <v/>
      </c>
      <c r="Q39" s="24">
        <f>IF($A39="","",IF($O39&lt;=0,"",IF($P39&lt;=30,"1–30 Days",IF($P39&lt;=60,"31–60 Days",IF($P39&lt;=90,"61–90 Days","91+ Days")))))</f>
        <v/>
      </c>
      <c r="R39" s="48">
        <f>IF(OR($A39="",$F39="",$G39&lt;=0,$H39&lt;=0),"",IF($N39&lt;=0,"",EDATE($F39,MIN($I39-1,INT($L39/$H39)))))</f>
        <v/>
      </c>
      <c r="S39" s="21">
        <f>IF(OR($A39="",$R39=""),"",$R39-Setup!$B$3)</f>
        <v/>
      </c>
      <c r="T39" s="48">
        <f>IF($A39="","",IF(COUNTIFS(Payments!$B$5:$B$1004,$A39,Payments!$G$5:$G$1004,"Posted")=0,"",LOOKUP(2,1/((Payments!$B$5:$B$1004=$A39)*(Payments!$G$5:$G$1004="Posted")),Payments!$E$5:$E$1004)))</f>
        <v/>
      </c>
      <c r="U39" s="49">
        <f>IF(OR($A39="",$T39=""),"",SUMIFS(Payments!$F$5:$F$1004,Payments!$B$5:$B$1004,$A39,Payments!$G$5:$G$1004,"Posted",Payments!$E$5:$E$1004,$T39))</f>
        <v/>
      </c>
      <c r="V39" s="18" t="n"/>
      <c r="W39" s="46" t="n"/>
      <c r="X39" s="18" t="n"/>
      <c r="Y39" s="24">
        <f>IF($A39="","",IF($C39="Closed",IF($N39&lt;=0,"Paid","Closed With Balance"),IF(Setup!$B$3&lt;$F39,"Starts Later",IF($N39&lt;=0,"Paid",IF($O39&gt;0,"Overdue",IF(AND($R39&lt;&gt;"",$R39&gt;=Setup!$B$3,$R39&lt;=Setup!$B$3+Setup!$B$4),"Due Soon","Current"))))))</f>
        <v/>
      </c>
      <c r="Z39" s="24">
        <f>IF($A39="","",IF(OR($B39="",$C39="",$D39="",$E39="",$F39="",$G39&lt;=0,$H39&lt;=0,$V39=""),"Review",IF($H39&gt;$G39,"Review",IF(AND($W39&lt;&gt;"",NOT(ISNUMBER($W39))),"Review","OK"))))</f>
        <v/>
      </c>
      <c r="AA39" s="24">
        <f>IF($A39="","",IF(COUNTIF($A$5:$A$254,$A39)&gt;1,"Duplicate Plan ID","OK"))</f>
        <v/>
      </c>
    </row>
    <row r="40">
      <c r="A40" s="18" t="n"/>
      <c r="B40" s="18" t="n"/>
      <c r="C40" s="18" t="n"/>
      <c r="D40" s="18" t="n"/>
      <c r="E40" s="18" t="n"/>
      <c r="F40" s="46" t="n"/>
      <c r="G40" s="47" t="n"/>
      <c r="H40" s="47" t="n"/>
      <c r="I40" s="21">
        <f>IF($A40="","",IF(OR($G40&lt;=0,$H40&lt;=0),"",ROUNDUP($G40/$H40,0)))</f>
        <v/>
      </c>
      <c r="J40" s="48">
        <f>IF(OR($A40="",$F40="",$I40=""),"",EDATE($F40,$I40-1))</f>
        <v/>
      </c>
      <c r="K40" s="49">
        <f>IF(OR($A40="",$F40="",$G40&lt;=0,$H40&lt;=0),"",IF(Setup!$B$3&lt;$F40,0,MIN($G40,$H40*MIN($I40,DATEDIF($F40,Setup!$B$3,"m")+1))))</f>
        <v/>
      </c>
      <c r="L40" s="49">
        <f>IF($A40="","",SUMIFS(Payments!$F$5:$F$1004,Payments!$B$5:$B$1004,$A40,Payments!$G$5:$G$1004,"Posted",Payments!$E$5:$E$1004,"&lt;="&amp;Setup!$B$3))</f>
        <v/>
      </c>
      <c r="M40" s="49">
        <f>IF($A40="","",SUMIFS(Payments!$F$5:$F$1004,Payments!$B$5:$B$1004,$A40,Payments!$G$5:$G$1004,"Posted"))</f>
        <v/>
      </c>
      <c r="N40" s="49">
        <f>IF($A40="","",MAX(0,$G40-$L40))</f>
        <v/>
      </c>
      <c r="O40" s="49">
        <f>IF($A40="","",MAX(0,$K40-$L40))</f>
        <v/>
      </c>
      <c r="P40" s="21">
        <f>IF(OR($A40="",$O40&lt;=0,$R40=""),0,MAX(1,Setup!$B$3-$R40))</f>
        <v/>
      </c>
      <c r="Q40" s="24">
        <f>IF($A40="","",IF($O40&lt;=0,"",IF($P40&lt;=30,"1–30 Days",IF($P40&lt;=60,"31–60 Days",IF($P40&lt;=90,"61–90 Days","91+ Days")))))</f>
        <v/>
      </c>
      <c r="R40" s="48">
        <f>IF(OR($A40="",$F40="",$G40&lt;=0,$H40&lt;=0),"",IF($N40&lt;=0,"",EDATE($F40,MIN($I40-1,INT($L40/$H40)))))</f>
        <v/>
      </c>
      <c r="S40" s="21">
        <f>IF(OR($A40="",$R40=""),"",$R40-Setup!$B$3)</f>
        <v/>
      </c>
      <c r="T40" s="48">
        <f>IF($A40="","",IF(COUNTIFS(Payments!$B$5:$B$1004,$A40,Payments!$G$5:$G$1004,"Posted")=0,"",LOOKUP(2,1/((Payments!$B$5:$B$1004=$A40)*(Payments!$G$5:$G$1004="Posted")),Payments!$E$5:$E$1004)))</f>
        <v/>
      </c>
      <c r="U40" s="49">
        <f>IF(OR($A40="",$T40=""),"",SUMIFS(Payments!$F$5:$F$1004,Payments!$B$5:$B$1004,$A40,Payments!$G$5:$G$1004,"Posted",Payments!$E$5:$E$1004,$T40))</f>
        <v/>
      </c>
      <c r="V40" s="18" t="n"/>
      <c r="W40" s="46" t="n"/>
      <c r="X40" s="18" t="n"/>
      <c r="Y40" s="24">
        <f>IF($A40="","",IF($C40="Closed",IF($N40&lt;=0,"Paid","Closed With Balance"),IF(Setup!$B$3&lt;$F40,"Starts Later",IF($N40&lt;=0,"Paid",IF($O40&gt;0,"Overdue",IF(AND($R40&lt;&gt;"",$R40&gt;=Setup!$B$3,$R40&lt;=Setup!$B$3+Setup!$B$4),"Due Soon","Current"))))))</f>
        <v/>
      </c>
      <c r="Z40" s="24">
        <f>IF($A40="","",IF(OR($B40="",$C40="",$D40="",$E40="",$F40="",$G40&lt;=0,$H40&lt;=0,$V40=""),"Review",IF($H40&gt;$G40,"Review",IF(AND($W40&lt;&gt;"",NOT(ISNUMBER($W40))),"Review","OK"))))</f>
        <v/>
      </c>
      <c r="AA40" s="24">
        <f>IF($A40="","",IF(COUNTIF($A$5:$A$254,$A40)&gt;1,"Duplicate Plan ID","OK"))</f>
        <v/>
      </c>
    </row>
    <row r="41">
      <c r="A41" s="18" t="n"/>
      <c r="B41" s="18" t="n"/>
      <c r="C41" s="18" t="n"/>
      <c r="D41" s="18" t="n"/>
      <c r="E41" s="18" t="n"/>
      <c r="F41" s="46" t="n"/>
      <c r="G41" s="47" t="n"/>
      <c r="H41" s="47" t="n"/>
      <c r="I41" s="21">
        <f>IF($A41="","",IF(OR($G41&lt;=0,$H41&lt;=0),"",ROUNDUP($G41/$H41,0)))</f>
        <v/>
      </c>
      <c r="J41" s="48">
        <f>IF(OR($A41="",$F41="",$I41=""),"",EDATE($F41,$I41-1))</f>
        <v/>
      </c>
      <c r="K41" s="49">
        <f>IF(OR($A41="",$F41="",$G41&lt;=0,$H41&lt;=0),"",IF(Setup!$B$3&lt;$F41,0,MIN($G41,$H41*MIN($I41,DATEDIF($F41,Setup!$B$3,"m")+1))))</f>
        <v/>
      </c>
      <c r="L41" s="49">
        <f>IF($A41="","",SUMIFS(Payments!$F$5:$F$1004,Payments!$B$5:$B$1004,$A41,Payments!$G$5:$G$1004,"Posted",Payments!$E$5:$E$1004,"&lt;="&amp;Setup!$B$3))</f>
        <v/>
      </c>
      <c r="M41" s="49">
        <f>IF($A41="","",SUMIFS(Payments!$F$5:$F$1004,Payments!$B$5:$B$1004,$A41,Payments!$G$5:$G$1004,"Posted"))</f>
        <v/>
      </c>
      <c r="N41" s="49">
        <f>IF($A41="","",MAX(0,$G41-$L41))</f>
        <v/>
      </c>
      <c r="O41" s="49">
        <f>IF($A41="","",MAX(0,$K41-$L41))</f>
        <v/>
      </c>
      <c r="P41" s="21">
        <f>IF(OR($A41="",$O41&lt;=0,$R41=""),0,MAX(1,Setup!$B$3-$R41))</f>
        <v/>
      </c>
      <c r="Q41" s="24">
        <f>IF($A41="","",IF($O41&lt;=0,"",IF($P41&lt;=30,"1–30 Days",IF($P41&lt;=60,"31–60 Days",IF($P41&lt;=90,"61–90 Days","91+ Days")))))</f>
        <v/>
      </c>
      <c r="R41" s="48">
        <f>IF(OR($A41="",$F41="",$G41&lt;=0,$H41&lt;=0),"",IF($N41&lt;=0,"",EDATE($F41,MIN($I41-1,INT($L41/$H41)))))</f>
        <v/>
      </c>
      <c r="S41" s="21">
        <f>IF(OR($A41="",$R41=""),"",$R41-Setup!$B$3)</f>
        <v/>
      </c>
      <c r="T41" s="48">
        <f>IF($A41="","",IF(COUNTIFS(Payments!$B$5:$B$1004,$A41,Payments!$G$5:$G$1004,"Posted")=0,"",LOOKUP(2,1/((Payments!$B$5:$B$1004=$A41)*(Payments!$G$5:$G$1004="Posted")),Payments!$E$5:$E$1004)))</f>
        <v/>
      </c>
      <c r="U41" s="49">
        <f>IF(OR($A41="",$T41=""),"",SUMIFS(Payments!$F$5:$F$1004,Payments!$B$5:$B$1004,$A41,Payments!$G$5:$G$1004,"Posted",Payments!$E$5:$E$1004,$T41))</f>
        <v/>
      </c>
      <c r="V41" s="18" t="n"/>
      <c r="W41" s="46" t="n"/>
      <c r="X41" s="18" t="n"/>
      <c r="Y41" s="24">
        <f>IF($A41="","",IF($C41="Closed",IF($N41&lt;=0,"Paid","Closed With Balance"),IF(Setup!$B$3&lt;$F41,"Starts Later",IF($N41&lt;=0,"Paid",IF($O41&gt;0,"Overdue",IF(AND($R41&lt;&gt;"",$R41&gt;=Setup!$B$3,$R41&lt;=Setup!$B$3+Setup!$B$4),"Due Soon","Current"))))))</f>
        <v/>
      </c>
      <c r="Z41" s="24">
        <f>IF($A41="","",IF(OR($B41="",$C41="",$D41="",$E41="",$F41="",$G41&lt;=0,$H41&lt;=0,$V41=""),"Review",IF($H41&gt;$G41,"Review",IF(AND($W41&lt;&gt;"",NOT(ISNUMBER($W41))),"Review","OK"))))</f>
        <v/>
      </c>
      <c r="AA41" s="24">
        <f>IF($A41="","",IF(COUNTIF($A$5:$A$254,$A41)&gt;1,"Duplicate Plan ID","OK"))</f>
        <v/>
      </c>
    </row>
    <row r="42">
      <c r="A42" s="18" t="n"/>
      <c r="B42" s="18" t="n"/>
      <c r="C42" s="18" t="n"/>
      <c r="D42" s="18" t="n"/>
      <c r="E42" s="18" t="n"/>
      <c r="F42" s="46" t="n"/>
      <c r="G42" s="47" t="n"/>
      <c r="H42" s="47" t="n"/>
      <c r="I42" s="21">
        <f>IF($A42="","",IF(OR($G42&lt;=0,$H42&lt;=0),"",ROUNDUP($G42/$H42,0)))</f>
        <v/>
      </c>
      <c r="J42" s="48">
        <f>IF(OR($A42="",$F42="",$I42=""),"",EDATE($F42,$I42-1))</f>
        <v/>
      </c>
      <c r="K42" s="49">
        <f>IF(OR($A42="",$F42="",$G42&lt;=0,$H42&lt;=0),"",IF(Setup!$B$3&lt;$F42,0,MIN($G42,$H42*MIN($I42,DATEDIF($F42,Setup!$B$3,"m")+1))))</f>
        <v/>
      </c>
      <c r="L42" s="49">
        <f>IF($A42="","",SUMIFS(Payments!$F$5:$F$1004,Payments!$B$5:$B$1004,$A42,Payments!$G$5:$G$1004,"Posted",Payments!$E$5:$E$1004,"&lt;="&amp;Setup!$B$3))</f>
        <v/>
      </c>
      <c r="M42" s="49">
        <f>IF($A42="","",SUMIFS(Payments!$F$5:$F$1004,Payments!$B$5:$B$1004,$A42,Payments!$G$5:$G$1004,"Posted"))</f>
        <v/>
      </c>
      <c r="N42" s="49">
        <f>IF($A42="","",MAX(0,$G42-$L42))</f>
        <v/>
      </c>
      <c r="O42" s="49">
        <f>IF($A42="","",MAX(0,$K42-$L42))</f>
        <v/>
      </c>
      <c r="P42" s="21">
        <f>IF(OR($A42="",$O42&lt;=0,$R42=""),0,MAX(1,Setup!$B$3-$R42))</f>
        <v/>
      </c>
      <c r="Q42" s="24">
        <f>IF($A42="","",IF($O42&lt;=0,"",IF($P42&lt;=30,"1–30 Days",IF($P42&lt;=60,"31–60 Days",IF($P42&lt;=90,"61–90 Days","91+ Days")))))</f>
        <v/>
      </c>
      <c r="R42" s="48">
        <f>IF(OR($A42="",$F42="",$G42&lt;=0,$H42&lt;=0),"",IF($N42&lt;=0,"",EDATE($F42,MIN($I42-1,INT($L42/$H42)))))</f>
        <v/>
      </c>
      <c r="S42" s="21">
        <f>IF(OR($A42="",$R42=""),"",$R42-Setup!$B$3)</f>
        <v/>
      </c>
      <c r="T42" s="48">
        <f>IF($A42="","",IF(COUNTIFS(Payments!$B$5:$B$1004,$A42,Payments!$G$5:$G$1004,"Posted")=0,"",LOOKUP(2,1/((Payments!$B$5:$B$1004=$A42)*(Payments!$G$5:$G$1004="Posted")),Payments!$E$5:$E$1004)))</f>
        <v/>
      </c>
      <c r="U42" s="49">
        <f>IF(OR($A42="",$T42=""),"",SUMIFS(Payments!$F$5:$F$1004,Payments!$B$5:$B$1004,$A42,Payments!$G$5:$G$1004,"Posted",Payments!$E$5:$E$1004,$T42))</f>
        <v/>
      </c>
      <c r="V42" s="18" t="n"/>
      <c r="W42" s="46" t="n"/>
      <c r="X42" s="18" t="n"/>
      <c r="Y42" s="24">
        <f>IF($A42="","",IF($C42="Closed",IF($N42&lt;=0,"Paid","Closed With Balance"),IF(Setup!$B$3&lt;$F42,"Starts Later",IF($N42&lt;=0,"Paid",IF($O42&gt;0,"Overdue",IF(AND($R42&lt;&gt;"",$R42&gt;=Setup!$B$3,$R42&lt;=Setup!$B$3+Setup!$B$4),"Due Soon","Current"))))))</f>
        <v/>
      </c>
      <c r="Z42" s="24">
        <f>IF($A42="","",IF(OR($B42="",$C42="",$D42="",$E42="",$F42="",$G42&lt;=0,$H42&lt;=0,$V42=""),"Review",IF($H42&gt;$G42,"Review",IF(AND($W42&lt;&gt;"",NOT(ISNUMBER($W42))),"Review","OK"))))</f>
        <v/>
      </c>
      <c r="AA42" s="24">
        <f>IF($A42="","",IF(COUNTIF($A$5:$A$254,$A42)&gt;1,"Duplicate Plan ID","OK"))</f>
        <v/>
      </c>
    </row>
    <row r="43">
      <c r="A43" s="18" t="n"/>
      <c r="B43" s="18" t="n"/>
      <c r="C43" s="18" t="n"/>
      <c r="D43" s="18" t="n"/>
      <c r="E43" s="18" t="n"/>
      <c r="F43" s="46" t="n"/>
      <c r="G43" s="47" t="n"/>
      <c r="H43" s="47" t="n"/>
      <c r="I43" s="21">
        <f>IF($A43="","",IF(OR($G43&lt;=0,$H43&lt;=0),"",ROUNDUP($G43/$H43,0)))</f>
        <v/>
      </c>
      <c r="J43" s="48">
        <f>IF(OR($A43="",$F43="",$I43=""),"",EDATE($F43,$I43-1))</f>
        <v/>
      </c>
      <c r="K43" s="49">
        <f>IF(OR($A43="",$F43="",$G43&lt;=0,$H43&lt;=0),"",IF(Setup!$B$3&lt;$F43,0,MIN($G43,$H43*MIN($I43,DATEDIF($F43,Setup!$B$3,"m")+1))))</f>
        <v/>
      </c>
      <c r="L43" s="49">
        <f>IF($A43="","",SUMIFS(Payments!$F$5:$F$1004,Payments!$B$5:$B$1004,$A43,Payments!$G$5:$G$1004,"Posted",Payments!$E$5:$E$1004,"&lt;="&amp;Setup!$B$3))</f>
        <v/>
      </c>
      <c r="M43" s="49">
        <f>IF($A43="","",SUMIFS(Payments!$F$5:$F$1004,Payments!$B$5:$B$1004,$A43,Payments!$G$5:$G$1004,"Posted"))</f>
        <v/>
      </c>
      <c r="N43" s="49">
        <f>IF($A43="","",MAX(0,$G43-$L43))</f>
        <v/>
      </c>
      <c r="O43" s="49">
        <f>IF($A43="","",MAX(0,$K43-$L43))</f>
        <v/>
      </c>
      <c r="P43" s="21">
        <f>IF(OR($A43="",$O43&lt;=0,$R43=""),0,MAX(1,Setup!$B$3-$R43))</f>
        <v/>
      </c>
      <c r="Q43" s="24">
        <f>IF($A43="","",IF($O43&lt;=0,"",IF($P43&lt;=30,"1–30 Days",IF($P43&lt;=60,"31–60 Days",IF($P43&lt;=90,"61–90 Days","91+ Days")))))</f>
        <v/>
      </c>
      <c r="R43" s="48">
        <f>IF(OR($A43="",$F43="",$G43&lt;=0,$H43&lt;=0),"",IF($N43&lt;=0,"",EDATE($F43,MIN($I43-1,INT($L43/$H43)))))</f>
        <v/>
      </c>
      <c r="S43" s="21">
        <f>IF(OR($A43="",$R43=""),"",$R43-Setup!$B$3)</f>
        <v/>
      </c>
      <c r="T43" s="48">
        <f>IF($A43="","",IF(COUNTIFS(Payments!$B$5:$B$1004,$A43,Payments!$G$5:$G$1004,"Posted")=0,"",LOOKUP(2,1/((Payments!$B$5:$B$1004=$A43)*(Payments!$G$5:$G$1004="Posted")),Payments!$E$5:$E$1004)))</f>
        <v/>
      </c>
      <c r="U43" s="49">
        <f>IF(OR($A43="",$T43=""),"",SUMIFS(Payments!$F$5:$F$1004,Payments!$B$5:$B$1004,$A43,Payments!$G$5:$G$1004,"Posted",Payments!$E$5:$E$1004,$T43))</f>
        <v/>
      </c>
      <c r="V43" s="18" t="n"/>
      <c r="W43" s="46" t="n"/>
      <c r="X43" s="18" t="n"/>
      <c r="Y43" s="24">
        <f>IF($A43="","",IF($C43="Closed",IF($N43&lt;=0,"Paid","Closed With Balance"),IF(Setup!$B$3&lt;$F43,"Starts Later",IF($N43&lt;=0,"Paid",IF($O43&gt;0,"Overdue",IF(AND($R43&lt;&gt;"",$R43&gt;=Setup!$B$3,$R43&lt;=Setup!$B$3+Setup!$B$4),"Due Soon","Current"))))))</f>
        <v/>
      </c>
      <c r="Z43" s="24">
        <f>IF($A43="","",IF(OR($B43="",$C43="",$D43="",$E43="",$F43="",$G43&lt;=0,$H43&lt;=0,$V43=""),"Review",IF($H43&gt;$G43,"Review",IF(AND($W43&lt;&gt;"",NOT(ISNUMBER($W43))),"Review","OK"))))</f>
        <v/>
      </c>
      <c r="AA43" s="24">
        <f>IF($A43="","",IF(COUNTIF($A$5:$A$254,$A43)&gt;1,"Duplicate Plan ID","OK"))</f>
        <v/>
      </c>
    </row>
    <row r="44">
      <c r="A44" s="18" t="n"/>
      <c r="B44" s="18" t="n"/>
      <c r="C44" s="18" t="n"/>
      <c r="D44" s="18" t="n"/>
      <c r="E44" s="18" t="n"/>
      <c r="F44" s="46" t="n"/>
      <c r="G44" s="47" t="n"/>
      <c r="H44" s="47" t="n"/>
      <c r="I44" s="21">
        <f>IF($A44="","",IF(OR($G44&lt;=0,$H44&lt;=0),"",ROUNDUP($G44/$H44,0)))</f>
        <v/>
      </c>
      <c r="J44" s="48">
        <f>IF(OR($A44="",$F44="",$I44=""),"",EDATE($F44,$I44-1))</f>
        <v/>
      </c>
      <c r="K44" s="49">
        <f>IF(OR($A44="",$F44="",$G44&lt;=0,$H44&lt;=0),"",IF(Setup!$B$3&lt;$F44,0,MIN($G44,$H44*MIN($I44,DATEDIF($F44,Setup!$B$3,"m")+1))))</f>
        <v/>
      </c>
      <c r="L44" s="49">
        <f>IF($A44="","",SUMIFS(Payments!$F$5:$F$1004,Payments!$B$5:$B$1004,$A44,Payments!$G$5:$G$1004,"Posted",Payments!$E$5:$E$1004,"&lt;="&amp;Setup!$B$3))</f>
        <v/>
      </c>
      <c r="M44" s="49">
        <f>IF($A44="","",SUMIFS(Payments!$F$5:$F$1004,Payments!$B$5:$B$1004,$A44,Payments!$G$5:$G$1004,"Posted"))</f>
        <v/>
      </c>
      <c r="N44" s="49">
        <f>IF($A44="","",MAX(0,$G44-$L44))</f>
        <v/>
      </c>
      <c r="O44" s="49">
        <f>IF($A44="","",MAX(0,$K44-$L44))</f>
        <v/>
      </c>
      <c r="P44" s="21">
        <f>IF(OR($A44="",$O44&lt;=0,$R44=""),0,MAX(1,Setup!$B$3-$R44))</f>
        <v/>
      </c>
      <c r="Q44" s="24">
        <f>IF($A44="","",IF($O44&lt;=0,"",IF($P44&lt;=30,"1–30 Days",IF($P44&lt;=60,"31–60 Days",IF($P44&lt;=90,"61–90 Days","91+ Days")))))</f>
        <v/>
      </c>
      <c r="R44" s="48">
        <f>IF(OR($A44="",$F44="",$G44&lt;=0,$H44&lt;=0),"",IF($N44&lt;=0,"",EDATE($F44,MIN($I44-1,INT($L44/$H44)))))</f>
        <v/>
      </c>
      <c r="S44" s="21">
        <f>IF(OR($A44="",$R44=""),"",$R44-Setup!$B$3)</f>
        <v/>
      </c>
      <c r="T44" s="48">
        <f>IF($A44="","",IF(COUNTIFS(Payments!$B$5:$B$1004,$A44,Payments!$G$5:$G$1004,"Posted")=0,"",LOOKUP(2,1/((Payments!$B$5:$B$1004=$A44)*(Payments!$G$5:$G$1004="Posted")),Payments!$E$5:$E$1004)))</f>
        <v/>
      </c>
      <c r="U44" s="49">
        <f>IF(OR($A44="",$T44=""),"",SUMIFS(Payments!$F$5:$F$1004,Payments!$B$5:$B$1004,$A44,Payments!$G$5:$G$1004,"Posted",Payments!$E$5:$E$1004,$T44))</f>
        <v/>
      </c>
      <c r="V44" s="18" t="n"/>
      <c r="W44" s="46" t="n"/>
      <c r="X44" s="18" t="n"/>
      <c r="Y44" s="24">
        <f>IF($A44="","",IF($C44="Closed",IF($N44&lt;=0,"Paid","Closed With Balance"),IF(Setup!$B$3&lt;$F44,"Starts Later",IF($N44&lt;=0,"Paid",IF($O44&gt;0,"Overdue",IF(AND($R44&lt;&gt;"",$R44&gt;=Setup!$B$3,$R44&lt;=Setup!$B$3+Setup!$B$4),"Due Soon","Current"))))))</f>
        <v/>
      </c>
      <c r="Z44" s="24">
        <f>IF($A44="","",IF(OR($B44="",$C44="",$D44="",$E44="",$F44="",$G44&lt;=0,$H44&lt;=0,$V44=""),"Review",IF($H44&gt;$G44,"Review",IF(AND($W44&lt;&gt;"",NOT(ISNUMBER($W44))),"Review","OK"))))</f>
        <v/>
      </c>
      <c r="AA44" s="24">
        <f>IF($A44="","",IF(COUNTIF($A$5:$A$254,$A44)&gt;1,"Duplicate Plan ID","OK"))</f>
        <v/>
      </c>
    </row>
    <row r="45">
      <c r="A45" s="18" t="n"/>
      <c r="B45" s="18" t="n"/>
      <c r="C45" s="18" t="n"/>
      <c r="D45" s="18" t="n"/>
      <c r="E45" s="18" t="n"/>
      <c r="F45" s="46" t="n"/>
      <c r="G45" s="47" t="n"/>
      <c r="H45" s="47" t="n"/>
      <c r="I45" s="21">
        <f>IF($A45="","",IF(OR($G45&lt;=0,$H45&lt;=0),"",ROUNDUP($G45/$H45,0)))</f>
        <v/>
      </c>
      <c r="J45" s="48">
        <f>IF(OR($A45="",$F45="",$I45=""),"",EDATE($F45,$I45-1))</f>
        <v/>
      </c>
      <c r="K45" s="49">
        <f>IF(OR($A45="",$F45="",$G45&lt;=0,$H45&lt;=0),"",IF(Setup!$B$3&lt;$F45,0,MIN($G45,$H45*MIN($I45,DATEDIF($F45,Setup!$B$3,"m")+1))))</f>
        <v/>
      </c>
      <c r="L45" s="49">
        <f>IF($A45="","",SUMIFS(Payments!$F$5:$F$1004,Payments!$B$5:$B$1004,$A45,Payments!$G$5:$G$1004,"Posted",Payments!$E$5:$E$1004,"&lt;="&amp;Setup!$B$3))</f>
        <v/>
      </c>
      <c r="M45" s="49">
        <f>IF($A45="","",SUMIFS(Payments!$F$5:$F$1004,Payments!$B$5:$B$1004,$A45,Payments!$G$5:$G$1004,"Posted"))</f>
        <v/>
      </c>
      <c r="N45" s="49">
        <f>IF($A45="","",MAX(0,$G45-$L45))</f>
        <v/>
      </c>
      <c r="O45" s="49">
        <f>IF($A45="","",MAX(0,$K45-$L45))</f>
        <v/>
      </c>
      <c r="P45" s="21">
        <f>IF(OR($A45="",$O45&lt;=0,$R45=""),0,MAX(1,Setup!$B$3-$R45))</f>
        <v/>
      </c>
      <c r="Q45" s="24">
        <f>IF($A45="","",IF($O45&lt;=0,"",IF($P45&lt;=30,"1–30 Days",IF($P45&lt;=60,"31–60 Days",IF($P45&lt;=90,"61–90 Days","91+ Days")))))</f>
        <v/>
      </c>
      <c r="R45" s="48">
        <f>IF(OR($A45="",$F45="",$G45&lt;=0,$H45&lt;=0),"",IF($N45&lt;=0,"",EDATE($F45,MIN($I45-1,INT($L45/$H45)))))</f>
        <v/>
      </c>
      <c r="S45" s="21">
        <f>IF(OR($A45="",$R45=""),"",$R45-Setup!$B$3)</f>
        <v/>
      </c>
      <c r="T45" s="48">
        <f>IF($A45="","",IF(COUNTIFS(Payments!$B$5:$B$1004,$A45,Payments!$G$5:$G$1004,"Posted")=0,"",LOOKUP(2,1/((Payments!$B$5:$B$1004=$A45)*(Payments!$G$5:$G$1004="Posted")),Payments!$E$5:$E$1004)))</f>
        <v/>
      </c>
      <c r="U45" s="49">
        <f>IF(OR($A45="",$T45=""),"",SUMIFS(Payments!$F$5:$F$1004,Payments!$B$5:$B$1004,$A45,Payments!$G$5:$G$1004,"Posted",Payments!$E$5:$E$1004,$T45))</f>
        <v/>
      </c>
      <c r="V45" s="18" t="n"/>
      <c r="W45" s="46" t="n"/>
      <c r="X45" s="18" t="n"/>
      <c r="Y45" s="24">
        <f>IF($A45="","",IF($C45="Closed",IF($N45&lt;=0,"Paid","Closed With Balance"),IF(Setup!$B$3&lt;$F45,"Starts Later",IF($N45&lt;=0,"Paid",IF($O45&gt;0,"Overdue",IF(AND($R45&lt;&gt;"",$R45&gt;=Setup!$B$3,$R45&lt;=Setup!$B$3+Setup!$B$4),"Due Soon","Current"))))))</f>
        <v/>
      </c>
      <c r="Z45" s="24">
        <f>IF($A45="","",IF(OR($B45="",$C45="",$D45="",$E45="",$F45="",$G45&lt;=0,$H45&lt;=0,$V45=""),"Review",IF($H45&gt;$G45,"Review",IF(AND($W45&lt;&gt;"",NOT(ISNUMBER($W45))),"Review","OK"))))</f>
        <v/>
      </c>
      <c r="AA45" s="24">
        <f>IF($A45="","",IF(COUNTIF($A$5:$A$254,$A45)&gt;1,"Duplicate Plan ID","OK"))</f>
        <v/>
      </c>
    </row>
    <row r="46">
      <c r="A46" s="18" t="n"/>
      <c r="B46" s="18" t="n"/>
      <c r="C46" s="18" t="n"/>
      <c r="D46" s="18" t="n"/>
      <c r="E46" s="18" t="n"/>
      <c r="F46" s="46" t="n"/>
      <c r="G46" s="47" t="n"/>
      <c r="H46" s="47" t="n"/>
      <c r="I46" s="21">
        <f>IF($A46="","",IF(OR($G46&lt;=0,$H46&lt;=0),"",ROUNDUP($G46/$H46,0)))</f>
        <v/>
      </c>
      <c r="J46" s="48">
        <f>IF(OR($A46="",$F46="",$I46=""),"",EDATE($F46,$I46-1))</f>
        <v/>
      </c>
      <c r="K46" s="49">
        <f>IF(OR($A46="",$F46="",$G46&lt;=0,$H46&lt;=0),"",IF(Setup!$B$3&lt;$F46,0,MIN($G46,$H46*MIN($I46,DATEDIF($F46,Setup!$B$3,"m")+1))))</f>
        <v/>
      </c>
      <c r="L46" s="49">
        <f>IF($A46="","",SUMIFS(Payments!$F$5:$F$1004,Payments!$B$5:$B$1004,$A46,Payments!$G$5:$G$1004,"Posted",Payments!$E$5:$E$1004,"&lt;="&amp;Setup!$B$3))</f>
        <v/>
      </c>
      <c r="M46" s="49">
        <f>IF($A46="","",SUMIFS(Payments!$F$5:$F$1004,Payments!$B$5:$B$1004,$A46,Payments!$G$5:$G$1004,"Posted"))</f>
        <v/>
      </c>
      <c r="N46" s="49">
        <f>IF($A46="","",MAX(0,$G46-$L46))</f>
        <v/>
      </c>
      <c r="O46" s="49">
        <f>IF($A46="","",MAX(0,$K46-$L46))</f>
        <v/>
      </c>
      <c r="P46" s="21">
        <f>IF(OR($A46="",$O46&lt;=0,$R46=""),0,MAX(1,Setup!$B$3-$R46))</f>
        <v/>
      </c>
      <c r="Q46" s="24">
        <f>IF($A46="","",IF($O46&lt;=0,"",IF($P46&lt;=30,"1–30 Days",IF($P46&lt;=60,"31–60 Days",IF($P46&lt;=90,"61–90 Days","91+ Days")))))</f>
        <v/>
      </c>
      <c r="R46" s="48">
        <f>IF(OR($A46="",$F46="",$G46&lt;=0,$H46&lt;=0),"",IF($N46&lt;=0,"",EDATE($F46,MIN($I46-1,INT($L46/$H46)))))</f>
        <v/>
      </c>
      <c r="S46" s="21">
        <f>IF(OR($A46="",$R46=""),"",$R46-Setup!$B$3)</f>
        <v/>
      </c>
      <c r="T46" s="48">
        <f>IF($A46="","",IF(COUNTIFS(Payments!$B$5:$B$1004,$A46,Payments!$G$5:$G$1004,"Posted")=0,"",LOOKUP(2,1/((Payments!$B$5:$B$1004=$A46)*(Payments!$G$5:$G$1004="Posted")),Payments!$E$5:$E$1004)))</f>
        <v/>
      </c>
      <c r="U46" s="49">
        <f>IF(OR($A46="",$T46=""),"",SUMIFS(Payments!$F$5:$F$1004,Payments!$B$5:$B$1004,$A46,Payments!$G$5:$G$1004,"Posted",Payments!$E$5:$E$1004,$T46))</f>
        <v/>
      </c>
      <c r="V46" s="18" t="n"/>
      <c r="W46" s="46" t="n"/>
      <c r="X46" s="18" t="n"/>
      <c r="Y46" s="24">
        <f>IF($A46="","",IF($C46="Closed",IF($N46&lt;=0,"Paid","Closed With Balance"),IF(Setup!$B$3&lt;$F46,"Starts Later",IF($N46&lt;=0,"Paid",IF($O46&gt;0,"Overdue",IF(AND($R46&lt;&gt;"",$R46&gt;=Setup!$B$3,$R46&lt;=Setup!$B$3+Setup!$B$4),"Due Soon","Current"))))))</f>
        <v/>
      </c>
      <c r="Z46" s="24">
        <f>IF($A46="","",IF(OR($B46="",$C46="",$D46="",$E46="",$F46="",$G46&lt;=0,$H46&lt;=0,$V46=""),"Review",IF($H46&gt;$G46,"Review",IF(AND($W46&lt;&gt;"",NOT(ISNUMBER($W46))),"Review","OK"))))</f>
        <v/>
      </c>
      <c r="AA46" s="24">
        <f>IF($A46="","",IF(COUNTIF($A$5:$A$254,$A46)&gt;1,"Duplicate Plan ID","OK"))</f>
        <v/>
      </c>
    </row>
    <row r="47">
      <c r="A47" s="18" t="n"/>
      <c r="B47" s="18" t="n"/>
      <c r="C47" s="18" t="n"/>
      <c r="D47" s="18" t="n"/>
      <c r="E47" s="18" t="n"/>
      <c r="F47" s="46" t="n"/>
      <c r="G47" s="47" t="n"/>
      <c r="H47" s="47" t="n"/>
      <c r="I47" s="21">
        <f>IF($A47="","",IF(OR($G47&lt;=0,$H47&lt;=0),"",ROUNDUP($G47/$H47,0)))</f>
        <v/>
      </c>
      <c r="J47" s="48">
        <f>IF(OR($A47="",$F47="",$I47=""),"",EDATE($F47,$I47-1))</f>
        <v/>
      </c>
      <c r="K47" s="49">
        <f>IF(OR($A47="",$F47="",$G47&lt;=0,$H47&lt;=0),"",IF(Setup!$B$3&lt;$F47,0,MIN($G47,$H47*MIN($I47,DATEDIF($F47,Setup!$B$3,"m")+1))))</f>
        <v/>
      </c>
      <c r="L47" s="49">
        <f>IF($A47="","",SUMIFS(Payments!$F$5:$F$1004,Payments!$B$5:$B$1004,$A47,Payments!$G$5:$G$1004,"Posted",Payments!$E$5:$E$1004,"&lt;="&amp;Setup!$B$3))</f>
        <v/>
      </c>
      <c r="M47" s="49">
        <f>IF($A47="","",SUMIFS(Payments!$F$5:$F$1004,Payments!$B$5:$B$1004,$A47,Payments!$G$5:$G$1004,"Posted"))</f>
        <v/>
      </c>
      <c r="N47" s="49">
        <f>IF($A47="","",MAX(0,$G47-$L47))</f>
        <v/>
      </c>
      <c r="O47" s="49">
        <f>IF($A47="","",MAX(0,$K47-$L47))</f>
        <v/>
      </c>
      <c r="P47" s="21">
        <f>IF(OR($A47="",$O47&lt;=0,$R47=""),0,MAX(1,Setup!$B$3-$R47))</f>
        <v/>
      </c>
      <c r="Q47" s="24">
        <f>IF($A47="","",IF($O47&lt;=0,"",IF($P47&lt;=30,"1–30 Days",IF($P47&lt;=60,"31–60 Days",IF($P47&lt;=90,"61–90 Days","91+ Days")))))</f>
        <v/>
      </c>
      <c r="R47" s="48">
        <f>IF(OR($A47="",$F47="",$G47&lt;=0,$H47&lt;=0),"",IF($N47&lt;=0,"",EDATE($F47,MIN($I47-1,INT($L47/$H47)))))</f>
        <v/>
      </c>
      <c r="S47" s="21">
        <f>IF(OR($A47="",$R47=""),"",$R47-Setup!$B$3)</f>
        <v/>
      </c>
      <c r="T47" s="48">
        <f>IF($A47="","",IF(COUNTIFS(Payments!$B$5:$B$1004,$A47,Payments!$G$5:$G$1004,"Posted")=0,"",LOOKUP(2,1/((Payments!$B$5:$B$1004=$A47)*(Payments!$G$5:$G$1004="Posted")),Payments!$E$5:$E$1004)))</f>
        <v/>
      </c>
      <c r="U47" s="49">
        <f>IF(OR($A47="",$T47=""),"",SUMIFS(Payments!$F$5:$F$1004,Payments!$B$5:$B$1004,$A47,Payments!$G$5:$G$1004,"Posted",Payments!$E$5:$E$1004,$T47))</f>
        <v/>
      </c>
      <c r="V47" s="18" t="n"/>
      <c r="W47" s="46" t="n"/>
      <c r="X47" s="18" t="n"/>
      <c r="Y47" s="24">
        <f>IF($A47="","",IF($C47="Closed",IF($N47&lt;=0,"Paid","Closed With Balance"),IF(Setup!$B$3&lt;$F47,"Starts Later",IF($N47&lt;=0,"Paid",IF($O47&gt;0,"Overdue",IF(AND($R47&lt;&gt;"",$R47&gt;=Setup!$B$3,$R47&lt;=Setup!$B$3+Setup!$B$4),"Due Soon","Current"))))))</f>
        <v/>
      </c>
      <c r="Z47" s="24">
        <f>IF($A47="","",IF(OR($B47="",$C47="",$D47="",$E47="",$F47="",$G47&lt;=0,$H47&lt;=0,$V47=""),"Review",IF($H47&gt;$G47,"Review",IF(AND($W47&lt;&gt;"",NOT(ISNUMBER($W47))),"Review","OK"))))</f>
        <v/>
      </c>
      <c r="AA47" s="24">
        <f>IF($A47="","",IF(COUNTIF($A$5:$A$254,$A47)&gt;1,"Duplicate Plan ID","OK"))</f>
        <v/>
      </c>
    </row>
    <row r="48">
      <c r="A48" s="18" t="n"/>
      <c r="B48" s="18" t="n"/>
      <c r="C48" s="18" t="n"/>
      <c r="D48" s="18" t="n"/>
      <c r="E48" s="18" t="n"/>
      <c r="F48" s="46" t="n"/>
      <c r="G48" s="47" t="n"/>
      <c r="H48" s="47" t="n"/>
      <c r="I48" s="21">
        <f>IF($A48="","",IF(OR($G48&lt;=0,$H48&lt;=0),"",ROUNDUP($G48/$H48,0)))</f>
        <v/>
      </c>
      <c r="J48" s="48">
        <f>IF(OR($A48="",$F48="",$I48=""),"",EDATE($F48,$I48-1))</f>
        <v/>
      </c>
      <c r="K48" s="49">
        <f>IF(OR($A48="",$F48="",$G48&lt;=0,$H48&lt;=0),"",IF(Setup!$B$3&lt;$F48,0,MIN($G48,$H48*MIN($I48,DATEDIF($F48,Setup!$B$3,"m")+1))))</f>
        <v/>
      </c>
      <c r="L48" s="49">
        <f>IF($A48="","",SUMIFS(Payments!$F$5:$F$1004,Payments!$B$5:$B$1004,$A48,Payments!$G$5:$G$1004,"Posted",Payments!$E$5:$E$1004,"&lt;="&amp;Setup!$B$3))</f>
        <v/>
      </c>
      <c r="M48" s="49">
        <f>IF($A48="","",SUMIFS(Payments!$F$5:$F$1004,Payments!$B$5:$B$1004,$A48,Payments!$G$5:$G$1004,"Posted"))</f>
        <v/>
      </c>
      <c r="N48" s="49">
        <f>IF($A48="","",MAX(0,$G48-$L48))</f>
        <v/>
      </c>
      <c r="O48" s="49">
        <f>IF($A48="","",MAX(0,$K48-$L48))</f>
        <v/>
      </c>
      <c r="P48" s="21">
        <f>IF(OR($A48="",$O48&lt;=0,$R48=""),0,MAX(1,Setup!$B$3-$R48))</f>
        <v/>
      </c>
      <c r="Q48" s="24">
        <f>IF($A48="","",IF($O48&lt;=0,"",IF($P48&lt;=30,"1–30 Days",IF($P48&lt;=60,"31–60 Days",IF($P48&lt;=90,"61–90 Days","91+ Days")))))</f>
        <v/>
      </c>
      <c r="R48" s="48">
        <f>IF(OR($A48="",$F48="",$G48&lt;=0,$H48&lt;=0),"",IF($N48&lt;=0,"",EDATE($F48,MIN($I48-1,INT($L48/$H48)))))</f>
        <v/>
      </c>
      <c r="S48" s="21">
        <f>IF(OR($A48="",$R48=""),"",$R48-Setup!$B$3)</f>
        <v/>
      </c>
      <c r="T48" s="48">
        <f>IF($A48="","",IF(COUNTIFS(Payments!$B$5:$B$1004,$A48,Payments!$G$5:$G$1004,"Posted")=0,"",LOOKUP(2,1/((Payments!$B$5:$B$1004=$A48)*(Payments!$G$5:$G$1004="Posted")),Payments!$E$5:$E$1004)))</f>
        <v/>
      </c>
      <c r="U48" s="49">
        <f>IF(OR($A48="",$T48=""),"",SUMIFS(Payments!$F$5:$F$1004,Payments!$B$5:$B$1004,$A48,Payments!$G$5:$G$1004,"Posted",Payments!$E$5:$E$1004,$T48))</f>
        <v/>
      </c>
      <c r="V48" s="18" t="n"/>
      <c r="W48" s="46" t="n"/>
      <c r="X48" s="18" t="n"/>
      <c r="Y48" s="24">
        <f>IF($A48="","",IF($C48="Closed",IF($N48&lt;=0,"Paid","Closed With Balance"),IF(Setup!$B$3&lt;$F48,"Starts Later",IF($N48&lt;=0,"Paid",IF($O48&gt;0,"Overdue",IF(AND($R48&lt;&gt;"",$R48&gt;=Setup!$B$3,$R48&lt;=Setup!$B$3+Setup!$B$4),"Due Soon","Current"))))))</f>
        <v/>
      </c>
      <c r="Z48" s="24">
        <f>IF($A48="","",IF(OR($B48="",$C48="",$D48="",$E48="",$F48="",$G48&lt;=0,$H48&lt;=0,$V48=""),"Review",IF($H48&gt;$G48,"Review",IF(AND($W48&lt;&gt;"",NOT(ISNUMBER($W48))),"Review","OK"))))</f>
        <v/>
      </c>
      <c r="AA48" s="24">
        <f>IF($A48="","",IF(COUNTIF($A$5:$A$254,$A48)&gt;1,"Duplicate Plan ID","OK"))</f>
        <v/>
      </c>
    </row>
    <row r="49">
      <c r="A49" s="18" t="n"/>
      <c r="B49" s="18" t="n"/>
      <c r="C49" s="18" t="n"/>
      <c r="D49" s="18" t="n"/>
      <c r="E49" s="18" t="n"/>
      <c r="F49" s="46" t="n"/>
      <c r="G49" s="47" t="n"/>
      <c r="H49" s="47" t="n"/>
      <c r="I49" s="21">
        <f>IF($A49="","",IF(OR($G49&lt;=0,$H49&lt;=0),"",ROUNDUP($G49/$H49,0)))</f>
        <v/>
      </c>
      <c r="J49" s="48">
        <f>IF(OR($A49="",$F49="",$I49=""),"",EDATE($F49,$I49-1))</f>
        <v/>
      </c>
      <c r="K49" s="49">
        <f>IF(OR($A49="",$F49="",$G49&lt;=0,$H49&lt;=0),"",IF(Setup!$B$3&lt;$F49,0,MIN($G49,$H49*MIN($I49,DATEDIF($F49,Setup!$B$3,"m")+1))))</f>
        <v/>
      </c>
      <c r="L49" s="49">
        <f>IF($A49="","",SUMIFS(Payments!$F$5:$F$1004,Payments!$B$5:$B$1004,$A49,Payments!$G$5:$G$1004,"Posted",Payments!$E$5:$E$1004,"&lt;="&amp;Setup!$B$3))</f>
        <v/>
      </c>
      <c r="M49" s="49">
        <f>IF($A49="","",SUMIFS(Payments!$F$5:$F$1004,Payments!$B$5:$B$1004,$A49,Payments!$G$5:$G$1004,"Posted"))</f>
        <v/>
      </c>
      <c r="N49" s="49">
        <f>IF($A49="","",MAX(0,$G49-$L49))</f>
        <v/>
      </c>
      <c r="O49" s="49">
        <f>IF($A49="","",MAX(0,$K49-$L49))</f>
        <v/>
      </c>
      <c r="P49" s="21">
        <f>IF(OR($A49="",$O49&lt;=0,$R49=""),0,MAX(1,Setup!$B$3-$R49))</f>
        <v/>
      </c>
      <c r="Q49" s="24">
        <f>IF($A49="","",IF($O49&lt;=0,"",IF($P49&lt;=30,"1–30 Days",IF($P49&lt;=60,"31–60 Days",IF($P49&lt;=90,"61–90 Days","91+ Days")))))</f>
        <v/>
      </c>
      <c r="R49" s="48">
        <f>IF(OR($A49="",$F49="",$G49&lt;=0,$H49&lt;=0),"",IF($N49&lt;=0,"",EDATE($F49,MIN($I49-1,INT($L49/$H49)))))</f>
        <v/>
      </c>
      <c r="S49" s="21">
        <f>IF(OR($A49="",$R49=""),"",$R49-Setup!$B$3)</f>
        <v/>
      </c>
      <c r="T49" s="48">
        <f>IF($A49="","",IF(COUNTIFS(Payments!$B$5:$B$1004,$A49,Payments!$G$5:$G$1004,"Posted")=0,"",LOOKUP(2,1/((Payments!$B$5:$B$1004=$A49)*(Payments!$G$5:$G$1004="Posted")),Payments!$E$5:$E$1004)))</f>
        <v/>
      </c>
      <c r="U49" s="49">
        <f>IF(OR($A49="",$T49=""),"",SUMIFS(Payments!$F$5:$F$1004,Payments!$B$5:$B$1004,$A49,Payments!$G$5:$G$1004,"Posted",Payments!$E$5:$E$1004,$T49))</f>
        <v/>
      </c>
      <c r="V49" s="18" t="n"/>
      <c r="W49" s="46" t="n"/>
      <c r="X49" s="18" t="n"/>
      <c r="Y49" s="24">
        <f>IF($A49="","",IF($C49="Closed",IF($N49&lt;=0,"Paid","Closed With Balance"),IF(Setup!$B$3&lt;$F49,"Starts Later",IF($N49&lt;=0,"Paid",IF($O49&gt;0,"Overdue",IF(AND($R49&lt;&gt;"",$R49&gt;=Setup!$B$3,$R49&lt;=Setup!$B$3+Setup!$B$4),"Due Soon","Current"))))))</f>
        <v/>
      </c>
      <c r="Z49" s="24">
        <f>IF($A49="","",IF(OR($B49="",$C49="",$D49="",$E49="",$F49="",$G49&lt;=0,$H49&lt;=0,$V49=""),"Review",IF($H49&gt;$G49,"Review",IF(AND($W49&lt;&gt;"",NOT(ISNUMBER($W49))),"Review","OK"))))</f>
        <v/>
      </c>
      <c r="AA49" s="24">
        <f>IF($A49="","",IF(COUNTIF($A$5:$A$254,$A49)&gt;1,"Duplicate Plan ID","OK"))</f>
        <v/>
      </c>
    </row>
    <row r="50">
      <c r="A50" s="18" t="n"/>
      <c r="B50" s="18" t="n"/>
      <c r="C50" s="18" t="n"/>
      <c r="D50" s="18" t="n"/>
      <c r="E50" s="18" t="n"/>
      <c r="F50" s="46" t="n"/>
      <c r="G50" s="47" t="n"/>
      <c r="H50" s="47" t="n"/>
      <c r="I50" s="21">
        <f>IF($A50="","",IF(OR($G50&lt;=0,$H50&lt;=0),"",ROUNDUP($G50/$H50,0)))</f>
        <v/>
      </c>
      <c r="J50" s="48">
        <f>IF(OR($A50="",$F50="",$I50=""),"",EDATE($F50,$I50-1))</f>
        <v/>
      </c>
      <c r="K50" s="49">
        <f>IF(OR($A50="",$F50="",$G50&lt;=0,$H50&lt;=0),"",IF(Setup!$B$3&lt;$F50,0,MIN($G50,$H50*MIN($I50,DATEDIF($F50,Setup!$B$3,"m")+1))))</f>
        <v/>
      </c>
      <c r="L50" s="49">
        <f>IF($A50="","",SUMIFS(Payments!$F$5:$F$1004,Payments!$B$5:$B$1004,$A50,Payments!$G$5:$G$1004,"Posted",Payments!$E$5:$E$1004,"&lt;="&amp;Setup!$B$3))</f>
        <v/>
      </c>
      <c r="M50" s="49">
        <f>IF($A50="","",SUMIFS(Payments!$F$5:$F$1004,Payments!$B$5:$B$1004,$A50,Payments!$G$5:$G$1004,"Posted"))</f>
        <v/>
      </c>
      <c r="N50" s="49">
        <f>IF($A50="","",MAX(0,$G50-$L50))</f>
        <v/>
      </c>
      <c r="O50" s="49">
        <f>IF($A50="","",MAX(0,$K50-$L50))</f>
        <v/>
      </c>
      <c r="P50" s="21">
        <f>IF(OR($A50="",$O50&lt;=0,$R50=""),0,MAX(1,Setup!$B$3-$R50))</f>
        <v/>
      </c>
      <c r="Q50" s="24">
        <f>IF($A50="","",IF($O50&lt;=0,"",IF($P50&lt;=30,"1–30 Days",IF($P50&lt;=60,"31–60 Days",IF($P50&lt;=90,"61–90 Days","91+ Days")))))</f>
        <v/>
      </c>
      <c r="R50" s="48">
        <f>IF(OR($A50="",$F50="",$G50&lt;=0,$H50&lt;=0),"",IF($N50&lt;=0,"",EDATE($F50,MIN($I50-1,INT($L50/$H50)))))</f>
        <v/>
      </c>
      <c r="S50" s="21">
        <f>IF(OR($A50="",$R50=""),"",$R50-Setup!$B$3)</f>
        <v/>
      </c>
      <c r="T50" s="48">
        <f>IF($A50="","",IF(COUNTIFS(Payments!$B$5:$B$1004,$A50,Payments!$G$5:$G$1004,"Posted")=0,"",LOOKUP(2,1/((Payments!$B$5:$B$1004=$A50)*(Payments!$G$5:$G$1004="Posted")),Payments!$E$5:$E$1004)))</f>
        <v/>
      </c>
      <c r="U50" s="49">
        <f>IF(OR($A50="",$T50=""),"",SUMIFS(Payments!$F$5:$F$1004,Payments!$B$5:$B$1004,$A50,Payments!$G$5:$G$1004,"Posted",Payments!$E$5:$E$1004,$T50))</f>
        <v/>
      </c>
      <c r="V50" s="18" t="n"/>
      <c r="W50" s="46" t="n"/>
      <c r="X50" s="18" t="n"/>
      <c r="Y50" s="24">
        <f>IF($A50="","",IF($C50="Closed",IF($N50&lt;=0,"Paid","Closed With Balance"),IF(Setup!$B$3&lt;$F50,"Starts Later",IF($N50&lt;=0,"Paid",IF($O50&gt;0,"Overdue",IF(AND($R50&lt;&gt;"",$R50&gt;=Setup!$B$3,$R50&lt;=Setup!$B$3+Setup!$B$4),"Due Soon","Current"))))))</f>
        <v/>
      </c>
      <c r="Z50" s="24">
        <f>IF($A50="","",IF(OR($B50="",$C50="",$D50="",$E50="",$F50="",$G50&lt;=0,$H50&lt;=0,$V50=""),"Review",IF($H50&gt;$G50,"Review",IF(AND($W50&lt;&gt;"",NOT(ISNUMBER($W50))),"Review","OK"))))</f>
        <v/>
      </c>
      <c r="AA50" s="24">
        <f>IF($A50="","",IF(COUNTIF($A$5:$A$254,$A50)&gt;1,"Duplicate Plan ID","OK"))</f>
        <v/>
      </c>
    </row>
    <row r="51">
      <c r="A51" s="18" t="n"/>
      <c r="B51" s="18" t="n"/>
      <c r="C51" s="18" t="n"/>
      <c r="D51" s="18" t="n"/>
      <c r="E51" s="18" t="n"/>
      <c r="F51" s="46" t="n"/>
      <c r="G51" s="47" t="n"/>
      <c r="H51" s="47" t="n"/>
      <c r="I51" s="21">
        <f>IF($A51="","",IF(OR($G51&lt;=0,$H51&lt;=0),"",ROUNDUP($G51/$H51,0)))</f>
        <v/>
      </c>
      <c r="J51" s="48">
        <f>IF(OR($A51="",$F51="",$I51=""),"",EDATE($F51,$I51-1))</f>
        <v/>
      </c>
      <c r="K51" s="49">
        <f>IF(OR($A51="",$F51="",$G51&lt;=0,$H51&lt;=0),"",IF(Setup!$B$3&lt;$F51,0,MIN($G51,$H51*MIN($I51,DATEDIF($F51,Setup!$B$3,"m")+1))))</f>
        <v/>
      </c>
      <c r="L51" s="49">
        <f>IF($A51="","",SUMIFS(Payments!$F$5:$F$1004,Payments!$B$5:$B$1004,$A51,Payments!$G$5:$G$1004,"Posted",Payments!$E$5:$E$1004,"&lt;="&amp;Setup!$B$3))</f>
        <v/>
      </c>
      <c r="M51" s="49">
        <f>IF($A51="","",SUMIFS(Payments!$F$5:$F$1004,Payments!$B$5:$B$1004,$A51,Payments!$G$5:$G$1004,"Posted"))</f>
        <v/>
      </c>
      <c r="N51" s="49">
        <f>IF($A51="","",MAX(0,$G51-$L51))</f>
        <v/>
      </c>
      <c r="O51" s="49">
        <f>IF($A51="","",MAX(0,$K51-$L51))</f>
        <v/>
      </c>
      <c r="P51" s="21">
        <f>IF(OR($A51="",$O51&lt;=0,$R51=""),0,MAX(1,Setup!$B$3-$R51))</f>
        <v/>
      </c>
      <c r="Q51" s="24">
        <f>IF($A51="","",IF($O51&lt;=0,"",IF($P51&lt;=30,"1–30 Days",IF($P51&lt;=60,"31–60 Days",IF($P51&lt;=90,"61–90 Days","91+ Days")))))</f>
        <v/>
      </c>
      <c r="R51" s="48">
        <f>IF(OR($A51="",$F51="",$G51&lt;=0,$H51&lt;=0),"",IF($N51&lt;=0,"",EDATE($F51,MIN($I51-1,INT($L51/$H51)))))</f>
        <v/>
      </c>
      <c r="S51" s="21">
        <f>IF(OR($A51="",$R51=""),"",$R51-Setup!$B$3)</f>
        <v/>
      </c>
      <c r="T51" s="48">
        <f>IF($A51="","",IF(COUNTIFS(Payments!$B$5:$B$1004,$A51,Payments!$G$5:$G$1004,"Posted")=0,"",LOOKUP(2,1/((Payments!$B$5:$B$1004=$A51)*(Payments!$G$5:$G$1004="Posted")),Payments!$E$5:$E$1004)))</f>
        <v/>
      </c>
      <c r="U51" s="49">
        <f>IF(OR($A51="",$T51=""),"",SUMIFS(Payments!$F$5:$F$1004,Payments!$B$5:$B$1004,$A51,Payments!$G$5:$G$1004,"Posted",Payments!$E$5:$E$1004,$T51))</f>
        <v/>
      </c>
      <c r="V51" s="18" t="n"/>
      <c r="W51" s="46" t="n"/>
      <c r="X51" s="18" t="n"/>
      <c r="Y51" s="24">
        <f>IF($A51="","",IF($C51="Closed",IF($N51&lt;=0,"Paid","Closed With Balance"),IF(Setup!$B$3&lt;$F51,"Starts Later",IF($N51&lt;=0,"Paid",IF($O51&gt;0,"Overdue",IF(AND($R51&lt;&gt;"",$R51&gt;=Setup!$B$3,$R51&lt;=Setup!$B$3+Setup!$B$4),"Due Soon","Current"))))))</f>
        <v/>
      </c>
      <c r="Z51" s="24">
        <f>IF($A51="","",IF(OR($B51="",$C51="",$D51="",$E51="",$F51="",$G51&lt;=0,$H51&lt;=0,$V51=""),"Review",IF($H51&gt;$G51,"Review",IF(AND($W51&lt;&gt;"",NOT(ISNUMBER($W51))),"Review","OK"))))</f>
        <v/>
      </c>
      <c r="AA51" s="24">
        <f>IF($A51="","",IF(COUNTIF($A$5:$A$254,$A51)&gt;1,"Duplicate Plan ID","OK"))</f>
        <v/>
      </c>
    </row>
    <row r="52">
      <c r="A52" s="18" t="n"/>
      <c r="B52" s="18" t="n"/>
      <c r="C52" s="18" t="n"/>
      <c r="D52" s="18" t="n"/>
      <c r="E52" s="18" t="n"/>
      <c r="F52" s="46" t="n"/>
      <c r="G52" s="47" t="n"/>
      <c r="H52" s="47" t="n"/>
      <c r="I52" s="21">
        <f>IF($A52="","",IF(OR($G52&lt;=0,$H52&lt;=0),"",ROUNDUP($G52/$H52,0)))</f>
        <v/>
      </c>
      <c r="J52" s="48">
        <f>IF(OR($A52="",$F52="",$I52=""),"",EDATE($F52,$I52-1))</f>
        <v/>
      </c>
      <c r="K52" s="49">
        <f>IF(OR($A52="",$F52="",$G52&lt;=0,$H52&lt;=0),"",IF(Setup!$B$3&lt;$F52,0,MIN($G52,$H52*MIN($I52,DATEDIF($F52,Setup!$B$3,"m")+1))))</f>
        <v/>
      </c>
      <c r="L52" s="49">
        <f>IF($A52="","",SUMIFS(Payments!$F$5:$F$1004,Payments!$B$5:$B$1004,$A52,Payments!$G$5:$G$1004,"Posted",Payments!$E$5:$E$1004,"&lt;="&amp;Setup!$B$3))</f>
        <v/>
      </c>
      <c r="M52" s="49">
        <f>IF($A52="","",SUMIFS(Payments!$F$5:$F$1004,Payments!$B$5:$B$1004,$A52,Payments!$G$5:$G$1004,"Posted"))</f>
        <v/>
      </c>
      <c r="N52" s="49">
        <f>IF($A52="","",MAX(0,$G52-$L52))</f>
        <v/>
      </c>
      <c r="O52" s="49">
        <f>IF($A52="","",MAX(0,$K52-$L52))</f>
        <v/>
      </c>
      <c r="P52" s="21">
        <f>IF(OR($A52="",$O52&lt;=0,$R52=""),0,MAX(1,Setup!$B$3-$R52))</f>
        <v/>
      </c>
      <c r="Q52" s="24">
        <f>IF($A52="","",IF($O52&lt;=0,"",IF($P52&lt;=30,"1–30 Days",IF($P52&lt;=60,"31–60 Days",IF($P52&lt;=90,"61–90 Days","91+ Days")))))</f>
        <v/>
      </c>
      <c r="R52" s="48">
        <f>IF(OR($A52="",$F52="",$G52&lt;=0,$H52&lt;=0),"",IF($N52&lt;=0,"",EDATE($F52,MIN($I52-1,INT($L52/$H52)))))</f>
        <v/>
      </c>
      <c r="S52" s="21">
        <f>IF(OR($A52="",$R52=""),"",$R52-Setup!$B$3)</f>
        <v/>
      </c>
      <c r="T52" s="48">
        <f>IF($A52="","",IF(COUNTIFS(Payments!$B$5:$B$1004,$A52,Payments!$G$5:$G$1004,"Posted")=0,"",LOOKUP(2,1/((Payments!$B$5:$B$1004=$A52)*(Payments!$G$5:$G$1004="Posted")),Payments!$E$5:$E$1004)))</f>
        <v/>
      </c>
      <c r="U52" s="49">
        <f>IF(OR($A52="",$T52=""),"",SUMIFS(Payments!$F$5:$F$1004,Payments!$B$5:$B$1004,$A52,Payments!$G$5:$G$1004,"Posted",Payments!$E$5:$E$1004,$T52))</f>
        <v/>
      </c>
      <c r="V52" s="18" t="n"/>
      <c r="W52" s="46" t="n"/>
      <c r="X52" s="18" t="n"/>
      <c r="Y52" s="24">
        <f>IF($A52="","",IF($C52="Closed",IF($N52&lt;=0,"Paid","Closed With Balance"),IF(Setup!$B$3&lt;$F52,"Starts Later",IF($N52&lt;=0,"Paid",IF($O52&gt;0,"Overdue",IF(AND($R52&lt;&gt;"",$R52&gt;=Setup!$B$3,$R52&lt;=Setup!$B$3+Setup!$B$4),"Due Soon","Current"))))))</f>
        <v/>
      </c>
      <c r="Z52" s="24">
        <f>IF($A52="","",IF(OR($B52="",$C52="",$D52="",$E52="",$F52="",$G52&lt;=0,$H52&lt;=0,$V52=""),"Review",IF($H52&gt;$G52,"Review",IF(AND($W52&lt;&gt;"",NOT(ISNUMBER($W52))),"Review","OK"))))</f>
        <v/>
      </c>
      <c r="AA52" s="24">
        <f>IF($A52="","",IF(COUNTIF($A$5:$A$254,$A52)&gt;1,"Duplicate Plan ID","OK"))</f>
        <v/>
      </c>
    </row>
    <row r="53">
      <c r="A53" s="18" t="n"/>
      <c r="B53" s="18" t="n"/>
      <c r="C53" s="18" t="n"/>
      <c r="D53" s="18" t="n"/>
      <c r="E53" s="18" t="n"/>
      <c r="F53" s="46" t="n"/>
      <c r="G53" s="47" t="n"/>
      <c r="H53" s="47" t="n"/>
      <c r="I53" s="21">
        <f>IF($A53="","",IF(OR($G53&lt;=0,$H53&lt;=0),"",ROUNDUP($G53/$H53,0)))</f>
        <v/>
      </c>
      <c r="J53" s="48">
        <f>IF(OR($A53="",$F53="",$I53=""),"",EDATE($F53,$I53-1))</f>
        <v/>
      </c>
      <c r="K53" s="49">
        <f>IF(OR($A53="",$F53="",$G53&lt;=0,$H53&lt;=0),"",IF(Setup!$B$3&lt;$F53,0,MIN($G53,$H53*MIN($I53,DATEDIF($F53,Setup!$B$3,"m")+1))))</f>
        <v/>
      </c>
      <c r="L53" s="49">
        <f>IF($A53="","",SUMIFS(Payments!$F$5:$F$1004,Payments!$B$5:$B$1004,$A53,Payments!$G$5:$G$1004,"Posted",Payments!$E$5:$E$1004,"&lt;="&amp;Setup!$B$3))</f>
        <v/>
      </c>
      <c r="M53" s="49">
        <f>IF($A53="","",SUMIFS(Payments!$F$5:$F$1004,Payments!$B$5:$B$1004,$A53,Payments!$G$5:$G$1004,"Posted"))</f>
        <v/>
      </c>
      <c r="N53" s="49">
        <f>IF($A53="","",MAX(0,$G53-$L53))</f>
        <v/>
      </c>
      <c r="O53" s="49">
        <f>IF($A53="","",MAX(0,$K53-$L53))</f>
        <v/>
      </c>
      <c r="P53" s="21">
        <f>IF(OR($A53="",$O53&lt;=0,$R53=""),0,MAX(1,Setup!$B$3-$R53))</f>
        <v/>
      </c>
      <c r="Q53" s="24">
        <f>IF($A53="","",IF($O53&lt;=0,"",IF($P53&lt;=30,"1–30 Days",IF($P53&lt;=60,"31–60 Days",IF($P53&lt;=90,"61–90 Days","91+ Days")))))</f>
        <v/>
      </c>
      <c r="R53" s="48">
        <f>IF(OR($A53="",$F53="",$G53&lt;=0,$H53&lt;=0),"",IF($N53&lt;=0,"",EDATE($F53,MIN($I53-1,INT($L53/$H53)))))</f>
        <v/>
      </c>
      <c r="S53" s="21">
        <f>IF(OR($A53="",$R53=""),"",$R53-Setup!$B$3)</f>
        <v/>
      </c>
      <c r="T53" s="48">
        <f>IF($A53="","",IF(COUNTIFS(Payments!$B$5:$B$1004,$A53,Payments!$G$5:$G$1004,"Posted")=0,"",LOOKUP(2,1/((Payments!$B$5:$B$1004=$A53)*(Payments!$G$5:$G$1004="Posted")),Payments!$E$5:$E$1004)))</f>
        <v/>
      </c>
      <c r="U53" s="49">
        <f>IF(OR($A53="",$T53=""),"",SUMIFS(Payments!$F$5:$F$1004,Payments!$B$5:$B$1004,$A53,Payments!$G$5:$G$1004,"Posted",Payments!$E$5:$E$1004,$T53))</f>
        <v/>
      </c>
      <c r="V53" s="18" t="n"/>
      <c r="W53" s="46" t="n"/>
      <c r="X53" s="18" t="n"/>
      <c r="Y53" s="24">
        <f>IF($A53="","",IF($C53="Closed",IF($N53&lt;=0,"Paid","Closed With Balance"),IF(Setup!$B$3&lt;$F53,"Starts Later",IF($N53&lt;=0,"Paid",IF($O53&gt;0,"Overdue",IF(AND($R53&lt;&gt;"",$R53&gt;=Setup!$B$3,$R53&lt;=Setup!$B$3+Setup!$B$4),"Due Soon","Current"))))))</f>
        <v/>
      </c>
      <c r="Z53" s="24">
        <f>IF($A53="","",IF(OR($B53="",$C53="",$D53="",$E53="",$F53="",$G53&lt;=0,$H53&lt;=0,$V53=""),"Review",IF($H53&gt;$G53,"Review",IF(AND($W53&lt;&gt;"",NOT(ISNUMBER($W53))),"Review","OK"))))</f>
        <v/>
      </c>
      <c r="AA53" s="24">
        <f>IF($A53="","",IF(COUNTIF($A$5:$A$254,$A53)&gt;1,"Duplicate Plan ID","OK"))</f>
        <v/>
      </c>
    </row>
    <row r="54">
      <c r="A54" s="18" t="n"/>
      <c r="B54" s="18" t="n"/>
      <c r="C54" s="18" t="n"/>
      <c r="D54" s="18" t="n"/>
      <c r="E54" s="18" t="n"/>
      <c r="F54" s="46" t="n"/>
      <c r="G54" s="47" t="n"/>
      <c r="H54" s="47" t="n"/>
      <c r="I54" s="21">
        <f>IF($A54="","",IF(OR($G54&lt;=0,$H54&lt;=0),"",ROUNDUP($G54/$H54,0)))</f>
        <v/>
      </c>
      <c r="J54" s="48">
        <f>IF(OR($A54="",$F54="",$I54=""),"",EDATE($F54,$I54-1))</f>
        <v/>
      </c>
      <c r="K54" s="49">
        <f>IF(OR($A54="",$F54="",$G54&lt;=0,$H54&lt;=0),"",IF(Setup!$B$3&lt;$F54,0,MIN($G54,$H54*MIN($I54,DATEDIF($F54,Setup!$B$3,"m")+1))))</f>
        <v/>
      </c>
      <c r="L54" s="49">
        <f>IF($A54="","",SUMIFS(Payments!$F$5:$F$1004,Payments!$B$5:$B$1004,$A54,Payments!$G$5:$G$1004,"Posted",Payments!$E$5:$E$1004,"&lt;="&amp;Setup!$B$3))</f>
        <v/>
      </c>
      <c r="M54" s="49">
        <f>IF($A54="","",SUMIFS(Payments!$F$5:$F$1004,Payments!$B$5:$B$1004,$A54,Payments!$G$5:$G$1004,"Posted"))</f>
        <v/>
      </c>
      <c r="N54" s="49">
        <f>IF($A54="","",MAX(0,$G54-$L54))</f>
        <v/>
      </c>
      <c r="O54" s="49">
        <f>IF($A54="","",MAX(0,$K54-$L54))</f>
        <v/>
      </c>
      <c r="P54" s="21">
        <f>IF(OR($A54="",$O54&lt;=0,$R54=""),0,MAX(1,Setup!$B$3-$R54))</f>
        <v/>
      </c>
      <c r="Q54" s="24">
        <f>IF($A54="","",IF($O54&lt;=0,"",IF($P54&lt;=30,"1–30 Days",IF($P54&lt;=60,"31–60 Days",IF($P54&lt;=90,"61–90 Days","91+ Days")))))</f>
        <v/>
      </c>
      <c r="R54" s="48">
        <f>IF(OR($A54="",$F54="",$G54&lt;=0,$H54&lt;=0),"",IF($N54&lt;=0,"",EDATE($F54,MIN($I54-1,INT($L54/$H54)))))</f>
        <v/>
      </c>
      <c r="S54" s="21">
        <f>IF(OR($A54="",$R54=""),"",$R54-Setup!$B$3)</f>
        <v/>
      </c>
      <c r="T54" s="48">
        <f>IF($A54="","",IF(COUNTIFS(Payments!$B$5:$B$1004,$A54,Payments!$G$5:$G$1004,"Posted")=0,"",LOOKUP(2,1/((Payments!$B$5:$B$1004=$A54)*(Payments!$G$5:$G$1004="Posted")),Payments!$E$5:$E$1004)))</f>
        <v/>
      </c>
      <c r="U54" s="49">
        <f>IF(OR($A54="",$T54=""),"",SUMIFS(Payments!$F$5:$F$1004,Payments!$B$5:$B$1004,$A54,Payments!$G$5:$G$1004,"Posted",Payments!$E$5:$E$1004,$T54))</f>
        <v/>
      </c>
      <c r="V54" s="18" t="n"/>
      <c r="W54" s="46" t="n"/>
      <c r="X54" s="18" t="n"/>
      <c r="Y54" s="24">
        <f>IF($A54="","",IF($C54="Closed",IF($N54&lt;=0,"Paid","Closed With Balance"),IF(Setup!$B$3&lt;$F54,"Starts Later",IF($N54&lt;=0,"Paid",IF($O54&gt;0,"Overdue",IF(AND($R54&lt;&gt;"",$R54&gt;=Setup!$B$3,$R54&lt;=Setup!$B$3+Setup!$B$4),"Due Soon","Current"))))))</f>
        <v/>
      </c>
      <c r="Z54" s="24">
        <f>IF($A54="","",IF(OR($B54="",$C54="",$D54="",$E54="",$F54="",$G54&lt;=0,$H54&lt;=0,$V54=""),"Review",IF($H54&gt;$G54,"Review",IF(AND($W54&lt;&gt;"",NOT(ISNUMBER($W54))),"Review","OK"))))</f>
        <v/>
      </c>
      <c r="AA54" s="24">
        <f>IF($A54="","",IF(COUNTIF($A$5:$A$254,$A54)&gt;1,"Duplicate Plan ID","OK"))</f>
        <v/>
      </c>
    </row>
    <row r="55">
      <c r="A55" s="18" t="n"/>
      <c r="B55" s="18" t="n"/>
      <c r="C55" s="18" t="n"/>
      <c r="D55" s="18" t="n"/>
      <c r="E55" s="18" t="n"/>
      <c r="F55" s="46" t="n"/>
      <c r="G55" s="47" t="n"/>
      <c r="H55" s="47" t="n"/>
      <c r="I55" s="21">
        <f>IF($A55="","",IF(OR($G55&lt;=0,$H55&lt;=0),"",ROUNDUP($G55/$H55,0)))</f>
        <v/>
      </c>
      <c r="J55" s="48">
        <f>IF(OR($A55="",$F55="",$I55=""),"",EDATE($F55,$I55-1))</f>
        <v/>
      </c>
      <c r="K55" s="49">
        <f>IF(OR($A55="",$F55="",$G55&lt;=0,$H55&lt;=0),"",IF(Setup!$B$3&lt;$F55,0,MIN($G55,$H55*MIN($I55,DATEDIF($F55,Setup!$B$3,"m")+1))))</f>
        <v/>
      </c>
      <c r="L55" s="49">
        <f>IF($A55="","",SUMIFS(Payments!$F$5:$F$1004,Payments!$B$5:$B$1004,$A55,Payments!$G$5:$G$1004,"Posted",Payments!$E$5:$E$1004,"&lt;="&amp;Setup!$B$3))</f>
        <v/>
      </c>
      <c r="M55" s="49">
        <f>IF($A55="","",SUMIFS(Payments!$F$5:$F$1004,Payments!$B$5:$B$1004,$A55,Payments!$G$5:$G$1004,"Posted"))</f>
        <v/>
      </c>
      <c r="N55" s="49">
        <f>IF($A55="","",MAX(0,$G55-$L55))</f>
        <v/>
      </c>
      <c r="O55" s="49">
        <f>IF($A55="","",MAX(0,$K55-$L55))</f>
        <v/>
      </c>
      <c r="P55" s="21">
        <f>IF(OR($A55="",$O55&lt;=0,$R55=""),0,MAX(1,Setup!$B$3-$R55))</f>
        <v/>
      </c>
      <c r="Q55" s="24">
        <f>IF($A55="","",IF($O55&lt;=0,"",IF($P55&lt;=30,"1–30 Days",IF($P55&lt;=60,"31–60 Days",IF($P55&lt;=90,"61–90 Days","91+ Days")))))</f>
        <v/>
      </c>
      <c r="R55" s="48">
        <f>IF(OR($A55="",$F55="",$G55&lt;=0,$H55&lt;=0),"",IF($N55&lt;=0,"",EDATE($F55,MIN($I55-1,INT($L55/$H55)))))</f>
        <v/>
      </c>
      <c r="S55" s="21">
        <f>IF(OR($A55="",$R55=""),"",$R55-Setup!$B$3)</f>
        <v/>
      </c>
      <c r="T55" s="48">
        <f>IF($A55="","",IF(COUNTIFS(Payments!$B$5:$B$1004,$A55,Payments!$G$5:$G$1004,"Posted")=0,"",LOOKUP(2,1/((Payments!$B$5:$B$1004=$A55)*(Payments!$G$5:$G$1004="Posted")),Payments!$E$5:$E$1004)))</f>
        <v/>
      </c>
      <c r="U55" s="49">
        <f>IF(OR($A55="",$T55=""),"",SUMIFS(Payments!$F$5:$F$1004,Payments!$B$5:$B$1004,$A55,Payments!$G$5:$G$1004,"Posted",Payments!$E$5:$E$1004,$T55))</f>
        <v/>
      </c>
      <c r="V55" s="18" t="n"/>
      <c r="W55" s="46" t="n"/>
      <c r="X55" s="18" t="n"/>
      <c r="Y55" s="24">
        <f>IF($A55="","",IF($C55="Closed",IF($N55&lt;=0,"Paid","Closed With Balance"),IF(Setup!$B$3&lt;$F55,"Starts Later",IF($N55&lt;=0,"Paid",IF($O55&gt;0,"Overdue",IF(AND($R55&lt;&gt;"",$R55&gt;=Setup!$B$3,$R55&lt;=Setup!$B$3+Setup!$B$4),"Due Soon","Current"))))))</f>
        <v/>
      </c>
      <c r="Z55" s="24">
        <f>IF($A55="","",IF(OR($B55="",$C55="",$D55="",$E55="",$F55="",$G55&lt;=0,$H55&lt;=0,$V55=""),"Review",IF($H55&gt;$G55,"Review",IF(AND($W55&lt;&gt;"",NOT(ISNUMBER($W55))),"Review","OK"))))</f>
        <v/>
      </c>
      <c r="AA55" s="24">
        <f>IF($A55="","",IF(COUNTIF($A$5:$A$254,$A55)&gt;1,"Duplicate Plan ID","OK"))</f>
        <v/>
      </c>
    </row>
    <row r="56">
      <c r="A56" s="18" t="n"/>
      <c r="B56" s="18" t="n"/>
      <c r="C56" s="18" t="n"/>
      <c r="D56" s="18" t="n"/>
      <c r="E56" s="18" t="n"/>
      <c r="F56" s="46" t="n"/>
      <c r="G56" s="47" t="n"/>
      <c r="H56" s="47" t="n"/>
      <c r="I56" s="21">
        <f>IF($A56="","",IF(OR($G56&lt;=0,$H56&lt;=0),"",ROUNDUP($G56/$H56,0)))</f>
        <v/>
      </c>
      <c r="J56" s="48">
        <f>IF(OR($A56="",$F56="",$I56=""),"",EDATE($F56,$I56-1))</f>
        <v/>
      </c>
      <c r="K56" s="49">
        <f>IF(OR($A56="",$F56="",$G56&lt;=0,$H56&lt;=0),"",IF(Setup!$B$3&lt;$F56,0,MIN($G56,$H56*MIN($I56,DATEDIF($F56,Setup!$B$3,"m")+1))))</f>
        <v/>
      </c>
      <c r="L56" s="49">
        <f>IF($A56="","",SUMIFS(Payments!$F$5:$F$1004,Payments!$B$5:$B$1004,$A56,Payments!$G$5:$G$1004,"Posted",Payments!$E$5:$E$1004,"&lt;="&amp;Setup!$B$3))</f>
        <v/>
      </c>
      <c r="M56" s="49">
        <f>IF($A56="","",SUMIFS(Payments!$F$5:$F$1004,Payments!$B$5:$B$1004,$A56,Payments!$G$5:$G$1004,"Posted"))</f>
        <v/>
      </c>
      <c r="N56" s="49">
        <f>IF($A56="","",MAX(0,$G56-$L56))</f>
        <v/>
      </c>
      <c r="O56" s="49">
        <f>IF($A56="","",MAX(0,$K56-$L56))</f>
        <v/>
      </c>
      <c r="P56" s="21">
        <f>IF(OR($A56="",$O56&lt;=0,$R56=""),0,MAX(1,Setup!$B$3-$R56))</f>
        <v/>
      </c>
      <c r="Q56" s="24">
        <f>IF($A56="","",IF($O56&lt;=0,"",IF($P56&lt;=30,"1–30 Days",IF($P56&lt;=60,"31–60 Days",IF($P56&lt;=90,"61–90 Days","91+ Days")))))</f>
        <v/>
      </c>
      <c r="R56" s="48">
        <f>IF(OR($A56="",$F56="",$G56&lt;=0,$H56&lt;=0),"",IF($N56&lt;=0,"",EDATE($F56,MIN($I56-1,INT($L56/$H56)))))</f>
        <v/>
      </c>
      <c r="S56" s="21">
        <f>IF(OR($A56="",$R56=""),"",$R56-Setup!$B$3)</f>
        <v/>
      </c>
      <c r="T56" s="48">
        <f>IF($A56="","",IF(COUNTIFS(Payments!$B$5:$B$1004,$A56,Payments!$G$5:$G$1004,"Posted")=0,"",LOOKUP(2,1/((Payments!$B$5:$B$1004=$A56)*(Payments!$G$5:$G$1004="Posted")),Payments!$E$5:$E$1004)))</f>
        <v/>
      </c>
      <c r="U56" s="49">
        <f>IF(OR($A56="",$T56=""),"",SUMIFS(Payments!$F$5:$F$1004,Payments!$B$5:$B$1004,$A56,Payments!$G$5:$G$1004,"Posted",Payments!$E$5:$E$1004,$T56))</f>
        <v/>
      </c>
      <c r="V56" s="18" t="n"/>
      <c r="W56" s="46" t="n"/>
      <c r="X56" s="18" t="n"/>
      <c r="Y56" s="24">
        <f>IF($A56="","",IF($C56="Closed",IF($N56&lt;=0,"Paid","Closed With Balance"),IF(Setup!$B$3&lt;$F56,"Starts Later",IF($N56&lt;=0,"Paid",IF($O56&gt;0,"Overdue",IF(AND($R56&lt;&gt;"",$R56&gt;=Setup!$B$3,$R56&lt;=Setup!$B$3+Setup!$B$4),"Due Soon","Current"))))))</f>
        <v/>
      </c>
      <c r="Z56" s="24">
        <f>IF($A56="","",IF(OR($B56="",$C56="",$D56="",$E56="",$F56="",$G56&lt;=0,$H56&lt;=0,$V56=""),"Review",IF($H56&gt;$G56,"Review",IF(AND($W56&lt;&gt;"",NOT(ISNUMBER($W56))),"Review","OK"))))</f>
        <v/>
      </c>
      <c r="AA56" s="24">
        <f>IF($A56="","",IF(COUNTIF($A$5:$A$254,$A56)&gt;1,"Duplicate Plan ID","OK"))</f>
        <v/>
      </c>
    </row>
    <row r="57">
      <c r="A57" s="18" t="n"/>
      <c r="B57" s="18" t="n"/>
      <c r="C57" s="18" t="n"/>
      <c r="D57" s="18" t="n"/>
      <c r="E57" s="18" t="n"/>
      <c r="F57" s="46" t="n"/>
      <c r="G57" s="47" t="n"/>
      <c r="H57" s="47" t="n"/>
      <c r="I57" s="21">
        <f>IF($A57="","",IF(OR($G57&lt;=0,$H57&lt;=0),"",ROUNDUP($G57/$H57,0)))</f>
        <v/>
      </c>
      <c r="J57" s="48">
        <f>IF(OR($A57="",$F57="",$I57=""),"",EDATE($F57,$I57-1))</f>
        <v/>
      </c>
      <c r="K57" s="49">
        <f>IF(OR($A57="",$F57="",$G57&lt;=0,$H57&lt;=0),"",IF(Setup!$B$3&lt;$F57,0,MIN($G57,$H57*MIN($I57,DATEDIF($F57,Setup!$B$3,"m")+1))))</f>
        <v/>
      </c>
      <c r="L57" s="49">
        <f>IF($A57="","",SUMIFS(Payments!$F$5:$F$1004,Payments!$B$5:$B$1004,$A57,Payments!$G$5:$G$1004,"Posted",Payments!$E$5:$E$1004,"&lt;="&amp;Setup!$B$3))</f>
        <v/>
      </c>
      <c r="M57" s="49">
        <f>IF($A57="","",SUMIFS(Payments!$F$5:$F$1004,Payments!$B$5:$B$1004,$A57,Payments!$G$5:$G$1004,"Posted"))</f>
        <v/>
      </c>
      <c r="N57" s="49">
        <f>IF($A57="","",MAX(0,$G57-$L57))</f>
        <v/>
      </c>
      <c r="O57" s="49">
        <f>IF($A57="","",MAX(0,$K57-$L57))</f>
        <v/>
      </c>
      <c r="P57" s="21">
        <f>IF(OR($A57="",$O57&lt;=0,$R57=""),0,MAX(1,Setup!$B$3-$R57))</f>
        <v/>
      </c>
      <c r="Q57" s="24">
        <f>IF($A57="","",IF($O57&lt;=0,"",IF($P57&lt;=30,"1–30 Days",IF($P57&lt;=60,"31–60 Days",IF($P57&lt;=90,"61–90 Days","91+ Days")))))</f>
        <v/>
      </c>
      <c r="R57" s="48">
        <f>IF(OR($A57="",$F57="",$G57&lt;=0,$H57&lt;=0),"",IF($N57&lt;=0,"",EDATE($F57,MIN($I57-1,INT($L57/$H57)))))</f>
        <v/>
      </c>
      <c r="S57" s="21">
        <f>IF(OR($A57="",$R57=""),"",$R57-Setup!$B$3)</f>
        <v/>
      </c>
      <c r="T57" s="48">
        <f>IF($A57="","",IF(COUNTIFS(Payments!$B$5:$B$1004,$A57,Payments!$G$5:$G$1004,"Posted")=0,"",LOOKUP(2,1/((Payments!$B$5:$B$1004=$A57)*(Payments!$G$5:$G$1004="Posted")),Payments!$E$5:$E$1004)))</f>
        <v/>
      </c>
      <c r="U57" s="49">
        <f>IF(OR($A57="",$T57=""),"",SUMIFS(Payments!$F$5:$F$1004,Payments!$B$5:$B$1004,$A57,Payments!$G$5:$G$1004,"Posted",Payments!$E$5:$E$1004,$T57))</f>
        <v/>
      </c>
      <c r="V57" s="18" t="n"/>
      <c r="W57" s="46" t="n"/>
      <c r="X57" s="18" t="n"/>
      <c r="Y57" s="24">
        <f>IF($A57="","",IF($C57="Closed",IF($N57&lt;=0,"Paid","Closed With Balance"),IF(Setup!$B$3&lt;$F57,"Starts Later",IF($N57&lt;=0,"Paid",IF($O57&gt;0,"Overdue",IF(AND($R57&lt;&gt;"",$R57&gt;=Setup!$B$3,$R57&lt;=Setup!$B$3+Setup!$B$4),"Due Soon","Current"))))))</f>
        <v/>
      </c>
      <c r="Z57" s="24">
        <f>IF($A57="","",IF(OR($B57="",$C57="",$D57="",$E57="",$F57="",$G57&lt;=0,$H57&lt;=0,$V57=""),"Review",IF($H57&gt;$G57,"Review",IF(AND($W57&lt;&gt;"",NOT(ISNUMBER($W57))),"Review","OK"))))</f>
        <v/>
      </c>
      <c r="AA57" s="24">
        <f>IF($A57="","",IF(COUNTIF($A$5:$A$254,$A57)&gt;1,"Duplicate Plan ID","OK"))</f>
        <v/>
      </c>
    </row>
    <row r="58">
      <c r="A58" s="18" t="n"/>
      <c r="B58" s="18" t="n"/>
      <c r="C58" s="18" t="n"/>
      <c r="D58" s="18" t="n"/>
      <c r="E58" s="18" t="n"/>
      <c r="F58" s="46" t="n"/>
      <c r="G58" s="47" t="n"/>
      <c r="H58" s="47" t="n"/>
      <c r="I58" s="21">
        <f>IF($A58="","",IF(OR($G58&lt;=0,$H58&lt;=0),"",ROUNDUP($G58/$H58,0)))</f>
        <v/>
      </c>
      <c r="J58" s="48">
        <f>IF(OR($A58="",$F58="",$I58=""),"",EDATE($F58,$I58-1))</f>
        <v/>
      </c>
      <c r="K58" s="49">
        <f>IF(OR($A58="",$F58="",$G58&lt;=0,$H58&lt;=0),"",IF(Setup!$B$3&lt;$F58,0,MIN($G58,$H58*MIN($I58,DATEDIF($F58,Setup!$B$3,"m")+1))))</f>
        <v/>
      </c>
      <c r="L58" s="49">
        <f>IF($A58="","",SUMIFS(Payments!$F$5:$F$1004,Payments!$B$5:$B$1004,$A58,Payments!$G$5:$G$1004,"Posted",Payments!$E$5:$E$1004,"&lt;="&amp;Setup!$B$3))</f>
        <v/>
      </c>
      <c r="M58" s="49">
        <f>IF($A58="","",SUMIFS(Payments!$F$5:$F$1004,Payments!$B$5:$B$1004,$A58,Payments!$G$5:$G$1004,"Posted"))</f>
        <v/>
      </c>
      <c r="N58" s="49">
        <f>IF($A58="","",MAX(0,$G58-$L58))</f>
        <v/>
      </c>
      <c r="O58" s="49">
        <f>IF($A58="","",MAX(0,$K58-$L58))</f>
        <v/>
      </c>
      <c r="P58" s="21">
        <f>IF(OR($A58="",$O58&lt;=0,$R58=""),0,MAX(1,Setup!$B$3-$R58))</f>
        <v/>
      </c>
      <c r="Q58" s="24">
        <f>IF($A58="","",IF($O58&lt;=0,"",IF($P58&lt;=30,"1–30 Days",IF($P58&lt;=60,"31–60 Days",IF($P58&lt;=90,"61–90 Days","91+ Days")))))</f>
        <v/>
      </c>
      <c r="R58" s="48">
        <f>IF(OR($A58="",$F58="",$G58&lt;=0,$H58&lt;=0),"",IF($N58&lt;=0,"",EDATE($F58,MIN($I58-1,INT($L58/$H58)))))</f>
        <v/>
      </c>
      <c r="S58" s="21">
        <f>IF(OR($A58="",$R58=""),"",$R58-Setup!$B$3)</f>
        <v/>
      </c>
      <c r="T58" s="48">
        <f>IF($A58="","",IF(COUNTIFS(Payments!$B$5:$B$1004,$A58,Payments!$G$5:$G$1004,"Posted")=0,"",LOOKUP(2,1/((Payments!$B$5:$B$1004=$A58)*(Payments!$G$5:$G$1004="Posted")),Payments!$E$5:$E$1004)))</f>
        <v/>
      </c>
      <c r="U58" s="49">
        <f>IF(OR($A58="",$T58=""),"",SUMIFS(Payments!$F$5:$F$1004,Payments!$B$5:$B$1004,$A58,Payments!$G$5:$G$1004,"Posted",Payments!$E$5:$E$1004,$T58))</f>
        <v/>
      </c>
      <c r="V58" s="18" t="n"/>
      <c r="W58" s="46" t="n"/>
      <c r="X58" s="18" t="n"/>
      <c r="Y58" s="24">
        <f>IF($A58="","",IF($C58="Closed",IF($N58&lt;=0,"Paid","Closed With Balance"),IF(Setup!$B$3&lt;$F58,"Starts Later",IF($N58&lt;=0,"Paid",IF($O58&gt;0,"Overdue",IF(AND($R58&lt;&gt;"",$R58&gt;=Setup!$B$3,$R58&lt;=Setup!$B$3+Setup!$B$4),"Due Soon","Current"))))))</f>
        <v/>
      </c>
      <c r="Z58" s="24">
        <f>IF($A58="","",IF(OR($B58="",$C58="",$D58="",$E58="",$F58="",$G58&lt;=0,$H58&lt;=0,$V58=""),"Review",IF($H58&gt;$G58,"Review",IF(AND($W58&lt;&gt;"",NOT(ISNUMBER($W58))),"Review","OK"))))</f>
        <v/>
      </c>
      <c r="AA58" s="24">
        <f>IF($A58="","",IF(COUNTIF($A$5:$A$254,$A58)&gt;1,"Duplicate Plan ID","OK"))</f>
        <v/>
      </c>
    </row>
    <row r="59">
      <c r="A59" s="18" t="n"/>
      <c r="B59" s="18" t="n"/>
      <c r="C59" s="18" t="n"/>
      <c r="D59" s="18" t="n"/>
      <c r="E59" s="18" t="n"/>
      <c r="F59" s="46" t="n"/>
      <c r="G59" s="47" t="n"/>
      <c r="H59" s="47" t="n"/>
      <c r="I59" s="21">
        <f>IF($A59="","",IF(OR($G59&lt;=0,$H59&lt;=0),"",ROUNDUP($G59/$H59,0)))</f>
        <v/>
      </c>
      <c r="J59" s="48">
        <f>IF(OR($A59="",$F59="",$I59=""),"",EDATE($F59,$I59-1))</f>
        <v/>
      </c>
      <c r="K59" s="49">
        <f>IF(OR($A59="",$F59="",$G59&lt;=0,$H59&lt;=0),"",IF(Setup!$B$3&lt;$F59,0,MIN($G59,$H59*MIN($I59,DATEDIF($F59,Setup!$B$3,"m")+1))))</f>
        <v/>
      </c>
      <c r="L59" s="49">
        <f>IF($A59="","",SUMIFS(Payments!$F$5:$F$1004,Payments!$B$5:$B$1004,$A59,Payments!$G$5:$G$1004,"Posted",Payments!$E$5:$E$1004,"&lt;="&amp;Setup!$B$3))</f>
        <v/>
      </c>
      <c r="M59" s="49">
        <f>IF($A59="","",SUMIFS(Payments!$F$5:$F$1004,Payments!$B$5:$B$1004,$A59,Payments!$G$5:$G$1004,"Posted"))</f>
        <v/>
      </c>
      <c r="N59" s="49">
        <f>IF($A59="","",MAX(0,$G59-$L59))</f>
        <v/>
      </c>
      <c r="O59" s="49">
        <f>IF($A59="","",MAX(0,$K59-$L59))</f>
        <v/>
      </c>
      <c r="P59" s="21">
        <f>IF(OR($A59="",$O59&lt;=0,$R59=""),0,MAX(1,Setup!$B$3-$R59))</f>
        <v/>
      </c>
      <c r="Q59" s="24">
        <f>IF($A59="","",IF($O59&lt;=0,"",IF($P59&lt;=30,"1–30 Days",IF($P59&lt;=60,"31–60 Days",IF($P59&lt;=90,"61–90 Days","91+ Days")))))</f>
        <v/>
      </c>
      <c r="R59" s="48">
        <f>IF(OR($A59="",$F59="",$G59&lt;=0,$H59&lt;=0),"",IF($N59&lt;=0,"",EDATE($F59,MIN($I59-1,INT($L59/$H59)))))</f>
        <v/>
      </c>
      <c r="S59" s="21">
        <f>IF(OR($A59="",$R59=""),"",$R59-Setup!$B$3)</f>
        <v/>
      </c>
      <c r="T59" s="48">
        <f>IF($A59="","",IF(COUNTIFS(Payments!$B$5:$B$1004,$A59,Payments!$G$5:$G$1004,"Posted")=0,"",LOOKUP(2,1/((Payments!$B$5:$B$1004=$A59)*(Payments!$G$5:$G$1004="Posted")),Payments!$E$5:$E$1004)))</f>
        <v/>
      </c>
      <c r="U59" s="49">
        <f>IF(OR($A59="",$T59=""),"",SUMIFS(Payments!$F$5:$F$1004,Payments!$B$5:$B$1004,$A59,Payments!$G$5:$G$1004,"Posted",Payments!$E$5:$E$1004,$T59))</f>
        <v/>
      </c>
      <c r="V59" s="18" t="n"/>
      <c r="W59" s="46" t="n"/>
      <c r="X59" s="18" t="n"/>
      <c r="Y59" s="24">
        <f>IF($A59="","",IF($C59="Closed",IF($N59&lt;=0,"Paid","Closed With Balance"),IF(Setup!$B$3&lt;$F59,"Starts Later",IF($N59&lt;=0,"Paid",IF($O59&gt;0,"Overdue",IF(AND($R59&lt;&gt;"",$R59&gt;=Setup!$B$3,$R59&lt;=Setup!$B$3+Setup!$B$4),"Due Soon","Current"))))))</f>
        <v/>
      </c>
      <c r="Z59" s="24">
        <f>IF($A59="","",IF(OR($B59="",$C59="",$D59="",$E59="",$F59="",$G59&lt;=0,$H59&lt;=0,$V59=""),"Review",IF($H59&gt;$G59,"Review",IF(AND($W59&lt;&gt;"",NOT(ISNUMBER($W59))),"Review","OK"))))</f>
        <v/>
      </c>
      <c r="AA59" s="24">
        <f>IF($A59="","",IF(COUNTIF($A$5:$A$254,$A59)&gt;1,"Duplicate Plan ID","OK"))</f>
        <v/>
      </c>
    </row>
    <row r="60">
      <c r="A60" s="18" t="n"/>
      <c r="B60" s="18" t="n"/>
      <c r="C60" s="18" t="n"/>
      <c r="D60" s="18" t="n"/>
      <c r="E60" s="18" t="n"/>
      <c r="F60" s="46" t="n"/>
      <c r="G60" s="47" t="n"/>
      <c r="H60" s="47" t="n"/>
      <c r="I60" s="21">
        <f>IF($A60="","",IF(OR($G60&lt;=0,$H60&lt;=0),"",ROUNDUP($G60/$H60,0)))</f>
        <v/>
      </c>
      <c r="J60" s="48">
        <f>IF(OR($A60="",$F60="",$I60=""),"",EDATE($F60,$I60-1))</f>
        <v/>
      </c>
      <c r="K60" s="49">
        <f>IF(OR($A60="",$F60="",$G60&lt;=0,$H60&lt;=0),"",IF(Setup!$B$3&lt;$F60,0,MIN($G60,$H60*MIN($I60,DATEDIF($F60,Setup!$B$3,"m")+1))))</f>
        <v/>
      </c>
      <c r="L60" s="49">
        <f>IF($A60="","",SUMIFS(Payments!$F$5:$F$1004,Payments!$B$5:$B$1004,$A60,Payments!$G$5:$G$1004,"Posted",Payments!$E$5:$E$1004,"&lt;="&amp;Setup!$B$3))</f>
        <v/>
      </c>
      <c r="M60" s="49">
        <f>IF($A60="","",SUMIFS(Payments!$F$5:$F$1004,Payments!$B$5:$B$1004,$A60,Payments!$G$5:$G$1004,"Posted"))</f>
        <v/>
      </c>
      <c r="N60" s="49">
        <f>IF($A60="","",MAX(0,$G60-$L60))</f>
        <v/>
      </c>
      <c r="O60" s="49">
        <f>IF($A60="","",MAX(0,$K60-$L60))</f>
        <v/>
      </c>
      <c r="P60" s="21">
        <f>IF(OR($A60="",$O60&lt;=0,$R60=""),0,MAX(1,Setup!$B$3-$R60))</f>
        <v/>
      </c>
      <c r="Q60" s="24">
        <f>IF($A60="","",IF($O60&lt;=0,"",IF($P60&lt;=30,"1–30 Days",IF($P60&lt;=60,"31–60 Days",IF($P60&lt;=90,"61–90 Days","91+ Days")))))</f>
        <v/>
      </c>
      <c r="R60" s="48">
        <f>IF(OR($A60="",$F60="",$G60&lt;=0,$H60&lt;=0),"",IF($N60&lt;=0,"",EDATE($F60,MIN($I60-1,INT($L60/$H60)))))</f>
        <v/>
      </c>
      <c r="S60" s="21">
        <f>IF(OR($A60="",$R60=""),"",$R60-Setup!$B$3)</f>
        <v/>
      </c>
      <c r="T60" s="48">
        <f>IF($A60="","",IF(COUNTIFS(Payments!$B$5:$B$1004,$A60,Payments!$G$5:$G$1004,"Posted")=0,"",LOOKUP(2,1/((Payments!$B$5:$B$1004=$A60)*(Payments!$G$5:$G$1004="Posted")),Payments!$E$5:$E$1004)))</f>
        <v/>
      </c>
      <c r="U60" s="49">
        <f>IF(OR($A60="",$T60=""),"",SUMIFS(Payments!$F$5:$F$1004,Payments!$B$5:$B$1004,$A60,Payments!$G$5:$G$1004,"Posted",Payments!$E$5:$E$1004,$T60))</f>
        <v/>
      </c>
      <c r="V60" s="18" t="n"/>
      <c r="W60" s="46" t="n"/>
      <c r="X60" s="18" t="n"/>
      <c r="Y60" s="24">
        <f>IF($A60="","",IF($C60="Closed",IF($N60&lt;=0,"Paid","Closed With Balance"),IF(Setup!$B$3&lt;$F60,"Starts Later",IF($N60&lt;=0,"Paid",IF($O60&gt;0,"Overdue",IF(AND($R60&lt;&gt;"",$R60&gt;=Setup!$B$3,$R60&lt;=Setup!$B$3+Setup!$B$4),"Due Soon","Current"))))))</f>
        <v/>
      </c>
      <c r="Z60" s="24">
        <f>IF($A60="","",IF(OR($B60="",$C60="",$D60="",$E60="",$F60="",$G60&lt;=0,$H60&lt;=0,$V60=""),"Review",IF($H60&gt;$G60,"Review",IF(AND($W60&lt;&gt;"",NOT(ISNUMBER($W60))),"Review","OK"))))</f>
        <v/>
      </c>
      <c r="AA60" s="24">
        <f>IF($A60="","",IF(COUNTIF($A$5:$A$254,$A60)&gt;1,"Duplicate Plan ID","OK"))</f>
        <v/>
      </c>
    </row>
    <row r="61">
      <c r="A61" s="18" t="n"/>
      <c r="B61" s="18" t="n"/>
      <c r="C61" s="18" t="n"/>
      <c r="D61" s="18" t="n"/>
      <c r="E61" s="18" t="n"/>
      <c r="F61" s="46" t="n"/>
      <c r="G61" s="47" t="n"/>
      <c r="H61" s="47" t="n"/>
      <c r="I61" s="21">
        <f>IF($A61="","",IF(OR($G61&lt;=0,$H61&lt;=0),"",ROUNDUP($G61/$H61,0)))</f>
        <v/>
      </c>
      <c r="J61" s="48">
        <f>IF(OR($A61="",$F61="",$I61=""),"",EDATE($F61,$I61-1))</f>
        <v/>
      </c>
      <c r="K61" s="49">
        <f>IF(OR($A61="",$F61="",$G61&lt;=0,$H61&lt;=0),"",IF(Setup!$B$3&lt;$F61,0,MIN($G61,$H61*MIN($I61,DATEDIF($F61,Setup!$B$3,"m")+1))))</f>
        <v/>
      </c>
      <c r="L61" s="49">
        <f>IF($A61="","",SUMIFS(Payments!$F$5:$F$1004,Payments!$B$5:$B$1004,$A61,Payments!$G$5:$G$1004,"Posted",Payments!$E$5:$E$1004,"&lt;="&amp;Setup!$B$3))</f>
        <v/>
      </c>
      <c r="M61" s="49">
        <f>IF($A61="","",SUMIFS(Payments!$F$5:$F$1004,Payments!$B$5:$B$1004,$A61,Payments!$G$5:$G$1004,"Posted"))</f>
        <v/>
      </c>
      <c r="N61" s="49">
        <f>IF($A61="","",MAX(0,$G61-$L61))</f>
        <v/>
      </c>
      <c r="O61" s="49">
        <f>IF($A61="","",MAX(0,$K61-$L61))</f>
        <v/>
      </c>
      <c r="P61" s="21">
        <f>IF(OR($A61="",$O61&lt;=0,$R61=""),0,MAX(1,Setup!$B$3-$R61))</f>
        <v/>
      </c>
      <c r="Q61" s="24">
        <f>IF($A61="","",IF($O61&lt;=0,"",IF($P61&lt;=30,"1–30 Days",IF($P61&lt;=60,"31–60 Days",IF($P61&lt;=90,"61–90 Days","91+ Days")))))</f>
        <v/>
      </c>
      <c r="R61" s="48">
        <f>IF(OR($A61="",$F61="",$G61&lt;=0,$H61&lt;=0),"",IF($N61&lt;=0,"",EDATE($F61,MIN($I61-1,INT($L61/$H61)))))</f>
        <v/>
      </c>
      <c r="S61" s="21">
        <f>IF(OR($A61="",$R61=""),"",$R61-Setup!$B$3)</f>
        <v/>
      </c>
      <c r="T61" s="48">
        <f>IF($A61="","",IF(COUNTIFS(Payments!$B$5:$B$1004,$A61,Payments!$G$5:$G$1004,"Posted")=0,"",LOOKUP(2,1/((Payments!$B$5:$B$1004=$A61)*(Payments!$G$5:$G$1004="Posted")),Payments!$E$5:$E$1004)))</f>
        <v/>
      </c>
      <c r="U61" s="49">
        <f>IF(OR($A61="",$T61=""),"",SUMIFS(Payments!$F$5:$F$1004,Payments!$B$5:$B$1004,$A61,Payments!$G$5:$G$1004,"Posted",Payments!$E$5:$E$1004,$T61))</f>
        <v/>
      </c>
      <c r="V61" s="18" t="n"/>
      <c r="W61" s="46" t="n"/>
      <c r="X61" s="18" t="n"/>
      <c r="Y61" s="24">
        <f>IF($A61="","",IF($C61="Closed",IF($N61&lt;=0,"Paid","Closed With Balance"),IF(Setup!$B$3&lt;$F61,"Starts Later",IF($N61&lt;=0,"Paid",IF($O61&gt;0,"Overdue",IF(AND($R61&lt;&gt;"",$R61&gt;=Setup!$B$3,$R61&lt;=Setup!$B$3+Setup!$B$4),"Due Soon","Current"))))))</f>
        <v/>
      </c>
      <c r="Z61" s="24">
        <f>IF($A61="","",IF(OR($B61="",$C61="",$D61="",$E61="",$F61="",$G61&lt;=0,$H61&lt;=0,$V61=""),"Review",IF($H61&gt;$G61,"Review",IF(AND($W61&lt;&gt;"",NOT(ISNUMBER($W61))),"Review","OK"))))</f>
        <v/>
      </c>
      <c r="AA61" s="24">
        <f>IF($A61="","",IF(COUNTIF($A$5:$A$254,$A61)&gt;1,"Duplicate Plan ID","OK"))</f>
        <v/>
      </c>
    </row>
    <row r="62">
      <c r="A62" s="18" t="n"/>
      <c r="B62" s="18" t="n"/>
      <c r="C62" s="18" t="n"/>
      <c r="D62" s="18" t="n"/>
      <c r="E62" s="18" t="n"/>
      <c r="F62" s="46" t="n"/>
      <c r="G62" s="47" t="n"/>
      <c r="H62" s="47" t="n"/>
      <c r="I62" s="21">
        <f>IF($A62="","",IF(OR($G62&lt;=0,$H62&lt;=0),"",ROUNDUP($G62/$H62,0)))</f>
        <v/>
      </c>
      <c r="J62" s="48">
        <f>IF(OR($A62="",$F62="",$I62=""),"",EDATE($F62,$I62-1))</f>
        <v/>
      </c>
      <c r="K62" s="49">
        <f>IF(OR($A62="",$F62="",$G62&lt;=0,$H62&lt;=0),"",IF(Setup!$B$3&lt;$F62,0,MIN($G62,$H62*MIN($I62,DATEDIF($F62,Setup!$B$3,"m")+1))))</f>
        <v/>
      </c>
      <c r="L62" s="49">
        <f>IF($A62="","",SUMIFS(Payments!$F$5:$F$1004,Payments!$B$5:$B$1004,$A62,Payments!$G$5:$G$1004,"Posted",Payments!$E$5:$E$1004,"&lt;="&amp;Setup!$B$3))</f>
        <v/>
      </c>
      <c r="M62" s="49">
        <f>IF($A62="","",SUMIFS(Payments!$F$5:$F$1004,Payments!$B$5:$B$1004,$A62,Payments!$G$5:$G$1004,"Posted"))</f>
        <v/>
      </c>
      <c r="N62" s="49">
        <f>IF($A62="","",MAX(0,$G62-$L62))</f>
        <v/>
      </c>
      <c r="O62" s="49">
        <f>IF($A62="","",MAX(0,$K62-$L62))</f>
        <v/>
      </c>
      <c r="P62" s="21">
        <f>IF(OR($A62="",$O62&lt;=0,$R62=""),0,MAX(1,Setup!$B$3-$R62))</f>
        <v/>
      </c>
      <c r="Q62" s="24">
        <f>IF($A62="","",IF($O62&lt;=0,"",IF($P62&lt;=30,"1–30 Days",IF($P62&lt;=60,"31–60 Days",IF($P62&lt;=90,"61–90 Days","91+ Days")))))</f>
        <v/>
      </c>
      <c r="R62" s="48">
        <f>IF(OR($A62="",$F62="",$G62&lt;=0,$H62&lt;=0),"",IF($N62&lt;=0,"",EDATE($F62,MIN($I62-1,INT($L62/$H62)))))</f>
        <v/>
      </c>
      <c r="S62" s="21">
        <f>IF(OR($A62="",$R62=""),"",$R62-Setup!$B$3)</f>
        <v/>
      </c>
      <c r="T62" s="48">
        <f>IF($A62="","",IF(COUNTIFS(Payments!$B$5:$B$1004,$A62,Payments!$G$5:$G$1004,"Posted")=0,"",LOOKUP(2,1/((Payments!$B$5:$B$1004=$A62)*(Payments!$G$5:$G$1004="Posted")),Payments!$E$5:$E$1004)))</f>
        <v/>
      </c>
      <c r="U62" s="49">
        <f>IF(OR($A62="",$T62=""),"",SUMIFS(Payments!$F$5:$F$1004,Payments!$B$5:$B$1004,$A62,Payments!$G$5:$G$1004,"Posted",Payments!$E$5:$E$1004,$T62))</f>
        <v/>
      </c>
      <c r="V62" s="18" t="n"/>
      <c r="W62" s="46" t="n"/>
      <c r="X62" s="18" t="n"/>
      <c r="Y62" s="24">
        <f>IF($A62="","",IF($C62="Closed",IF($N62&lt;=0,"Paid","Closed With Balance"),IF(Setup!$B$3&lt;$F62,"Starts Later",IF($N62&lt;=0,"Paid",IF($O62&gt;0,"Overdue",IF(AND($R62&lt;&gt;"",$R62&gt;=Setup!$B$3,$R62&lt;=Setup!$B$3+Setup!$B$4),"Due Soon","Current"))))))</f>
        <v/>
      </c>
      <c r="Z62" s="24">
        <f>IF($A62="","",IF(OR($B62="",$C62="",$D62="",$E62="",$F62="",$G62&lt;=0,$H62&lt;=0,$V62=""),"Review",IF($H62&gt;$G62,"Review",IF(AND($W62&lt;&gt;"",NOT(ISNUMBER($W62))),"Review","OK"))))</f>
        <v/>
      </c>
      <c r="AA62" s="24">
        <f>IF($A62="","",IF(COUNTIF($A$5:$A$254,$A62)&gt;1,"Duplicate Plan ID","OK"))</f>
        <v/>
      </c>
    </row>
    <row r="63">
      <c r="A63" s="18" t="n"/>
      <c r="B63" s="18" t="n"/>
      <c r="C63" s="18" t="n"/>
      <c r="D63" s="18" t="n"/>
      <c r="E63" s="18" t="n"/>
      <c r="F63" s="46" t="n"/>
      <c r="G63" s="47" t="n"/>
      <c r="H63" s="47" t="n"/>
      <c r="I63" s="21">
        <f>IF($A63="","",IF(OR($G63&lt;=0,$H63&lt;=0),"",ROUNDUP($G63/$H63,0)))</f>
        <v/>
      </c>
      <c r="J63" s="48">
        <f>IF(OR($A63="",$F63="",$I63=""),"",EDATE($F63,$I63-1))</f>
        <v/>
      </c>
      <c r="K63" s="49">
        <f>IF(OR($A63="",$F63="",$G63&lt;=0,$H63&lt;=0),"",IF(Setup!$B$3&lt;$F63,0,MIN($G63,$H63*MIN($I63,DATEDIF($F63,Setup!$B$3,"m")+1))))</f>
        <v/>
      </c>
      <c r="L63" s="49">
        <f>IF($A63="","",SUMIFS(Payments!$F$5:$F$1004,Payments!$B$5:$B$1004,$A63,Payments!$G$5:$G$1004,"Posted",Payments!$E$5:$E$1004,"&lt;="&amp;Setup!$B$3))</f>
        <v/>
      </c>
      <c r="M63" s="49">
        <f>IF($A63="","",SUMIFS(Payments!$F$5:$F$1004,Payments!$B$5:$B$1004,$A63,Payments!$G$5:$G$1004,"Posted"))</f>
        <v/>
      </c>
      <c r="N63" s="49">
        <f>IF($A63="","",MAX(0,$G63-$L63))</f>
        <v/>
      </c>
      <c r="O63" s="49">
        <f>IF($A63="","",MAX(0,$K63-$L63))</f>
        <v/>
      </c>
      <c r="P63" s="21">
        <f>IF(OR($A63="",$O63&lt;=0,$R63=""),0,MAX(1,Setup!$B$3-$R63))</f>
        <v/>
      </c>
      <c r="Q63" s="24">
        <f>IF($A63="","",IF($O63&lt;=0,"",IF($P63&lt;=30,"1–30 Days",IF($P63&lt;=60,"31–60 Days",IF($P63&lt;=90,"61–90 Days","91+ Days")))))</f>
        <v/>
      </c>
      <c r="R63" s="48">
        <f>IF(OR($A63="",$F63="",$G63&lt;=0,$H63&lt;=0),"",IF($N63&lt;=0,"",EDATE($F63,MIN($I63-1,INT($L63/$H63)))))</f>
        <v/>
      </c>
      <c r="S63" s="21">
        <f>IF(OR($A63="",$R63=""),"",$R63-Setup!$B$3)</f>
        <v/>
      </c>
      <c r="T63" s="48">
        <f>IF($A63="","",IF(COUNTIFS(Payments!$B$5:$B$1004,$A63,Payments!$G$5:$G$1004,"Posted")=0,"",LOOKUP(2,1/((Payments!$B$5:$B$1004=$A63)*(Payments!$G$5:$G$1004="Posted")),Payments!$E$5:$E$1004)))</f>
        <v/>
      </c>
      <c r="U63" s="49">
        <f>IF(OR($A63="",$T63=""),"",SUMIFS(Payments!$F$5:$F$1004,Payments!$B$5:$B$1004,$A63,Payments!$G$5:$G$1004,"Posted",Payments!$E$5:$E$1004,$T63))</f>
        <v/>
      </c>
      <c r="V63" s="18" t="n"/>
      <c r="W63" s="46" t="n"/>
      <c r="X63" s="18" t="n"/>
      <c r="Y63" s="24">
        <f>IF($A63="","",IF($C63="Closed",IF($N63&lt;=0,"Paid","Closed With Balance"),IF(Setup!$B$3&lt;$F63,"Starts Later",IF($N63&lt;=0,"Paid",IF($O63&gt;0,"Overdue",IF(AND($R63&lt;&gt;"",$R63&gt;=Setup!$B$3,$R63&lt;=Setup!$B$3+Setup!$B$4),"Due Soon","Current"))))))</f>
        <v/>
      </c>
      <c r="Z63" s="24">
        <f>IF($A63="","",IF(OR($B63="",$C63="",$D63="",$E63="",$F63="",$G63&lt;=0,$H63&lt;=0,$V63=""),"Review",IF($H63&gt;$G63,"Review",IF(AND($W63&lt;&gt;"",NOT(ISNUMBER($W63))),"Review","OK"))))</f>
        <v/>
      </c>
      <c r="AA63" s="24">
        <f>IF($A63="","",IF(COUNTIF($A$5:$A$254,$A63)&gt;1,"Duplicate Plan ID","OK"))</f>
        <v/>
      </c>
    </row>
    <row r="64">
      <c r="A64" s="18" t="n"/>
      <c r="B64" s="18" t="n"/>
      <c r="C64" s="18" t="n"/>
      <c r="D64" s="18" t="n"/>
      <c r="E64" s="18" t="n"/>
      <c r="F64" s="46" t="n"/>
      <c r="G64" s="47" t="n"/>
      <c r="H64" s="47" t="n"/>
      <c r="I64" s="21">
        <f>IF($A64="","",IF(OR($G64&lt;=0,$H64&lt;=0),"",ROUNDUP($G64/$H64,0)))</f>
        <v/>
      </c>
      <c r="J64" s="48">
        <f>IF(OR($A64="",$F64="",$I64=""),"",EDATE($F64,$I64-1))</f>
        <v/>
      </c>
      <c r="K64" s="49">
        <f>IF(OR($A64="",$F64="",$G64&lt;=0,$H64&lt;=0),"",IF(Setup!$B$3&lt;$F64,0,MIN($G64,$H64*MIN($I64,DATEDIF($F64,Setup!$B$3,"m")+1))))</f>
        <v/>
      </c>
      <c r="L64" s="49">
        <f>IF($A64="","",SUMIFS(Payments!$F$5:$F$1004,Payments!$B$5:$B$1004,$A64,Payments!$G$5:$G$1004,"Posted",Payments!$E$5:$E$1004,"&lt;="&amp;Setup!$B$3))</f>
        <v/>
      </c>
      <c r="M64" s="49">
        <f>IF($A64="","",SUMIFS(Payments!$F$5:$F$1004,Payments!$B$5:$B$1004,$A64,Payments!$G$5:$G$1004,"Posted"))</f>
        <v/>
      </c>
      <c r="N64" s="49">
        <f>IF($A64="","",MAX(0,$G64-$L64))</f>
        <v/>
      </c>
      <c r="O64" s="49">
        <f>IF($A64="","",MAX(0,$K64-$L64))</f>
        <v/>
      </c>
      <c r="P64" s="21">
        <f>IF(OR($A64="",$O64&lt;=0,$R64=""),0,MAX(1,Setup!$B$3-$R64))</f>
        <v/>
      </c>
      <c r="Q64" s="24">
        <f>IF($A64="","",IF($O64&lt;=0,"",IF($P64&lt;=30,"1–30 Days",IF($P64&lt;=60,"31–60 Days",IF($P64&lt;=90,"61–90 Days","91+ Days")))))</f>
        <v/>
      </c>
      <c r="R64" s="48">
        <f>IF(OR($A64="",$F64="",$G64&lt;=0,$H64&lt;=0),"",IF($N64&lt;=0,"",EDATE($F64,MIN($I64-1,INT($L64/$H64)))))</f>
        <v/>
      </c>
      <c r="S64" s="21">
        <f>IF(OR($A64="",$R64=""),"",$R64-Setup!$B$3)</f>
        <v/>
      </c>
      <c r="T64" s="48">
        <f>IF($A64="","",IF(COUNTIFS(Payments!$B$5:$B$1004,$A64,Payments!$G$5:$G$1004,"Posted")=0,"",LOOKUP(2,1/((Payments!$B$5:$B$1004=$A64)*(Payments!$G$5:$G$1004="Posted")),Payments!$E$5:$E$1004)))</f>
        <v/>
      </c>
      <c r="U64" s="49">
        <f>IF(OR($A64="",$T64=""),"",SUMIFS(Payments!$F$5:$F$1004,Payments!$B$5:$B$1004,$A64,Payments!$G$5:$G$1004,"Posted",Payments!$E$5:$E$1004,$T64))</f>
        <v/>
      </c>
      <c r="V64" s="18" t="n"/>
      <c r="W64" s="46" t="n"/>
      <c r="X64" s="18" t="n"/>
      <c r="Y64" s="24">
        <f>IF($A64="","",IF($C64="Closed",IF($N64&lt;=0,"Paid","Closed With Balance"),IF(Setup!$B$3&lt;$F64,"Starts Later",IF($N64&lt;=0,"Paid",IF($O64&gt;0,"Overdue",IF(AND($R64&lt;&gt;"",$R64&gt;=Setup!$B$3,$R64&lt;=Setup!$B$3+Setup!$B$4),"Due Soon","Current"))))))</f>
        <v/>
      </c>
      <c r="Z64" s="24">
        <f>IF($A64="","",IF(OR($B64="",$C64="",$D64="",$E64="",$F64="",$G64&lt;=0,$H64&lt;=0,$V64=""),"Review",IF($H64&gt;$G64,"Review",IF(AND($W64&lt;&gt;"",NOT(ISNUMBER($W64))),"Review","OK"))))</f>
        <v/>
      </c>
      <c r="AA64" s="24">
        <f>IF($A64="","",IF(COUNTIF($A$5:$A$254,$A64)&gt;1,"Duplicate Plan ID","OK"))</f>
        <v/>
      </c>
    </row>
    <row r="65">
      <c r="A65" s="18" t="n"/>
      <c r="B65" s="18" t="n"/>
      <c r="C65" s="18" t="n"/>
      <c r="D65" s="18" t="n"/>
      <c r="E65" s="18" t="n"/>
      <c r="F65" s="46" t="n"/>
      <c r="G65" s="47" t="n"/>
      <c r="H65" s="47" t="n"/>
      <c r="I65" s="21">
        <f>IF($A65="","",IF(OR($G65&lt;=0,$H65&lt;=0),"",ROUNDUP($G65/$H65,0)))</f>
        <v/>
      </c>
      <c r="J65" s="48">
        <f>IF(OR($A65="",$F65="",$I65=""),"",EDATE($F65,$I65-1))</f>
        <v/>
      </c>
      <c r="K65" s="49">
        <f>IF(OR($A65="",$F65="",$G65&lt;=0,$H65&lt;=0),"",IF(Setup!$B$3&lt;$F65,0,MIN($G65,$H65*MIN($I65,DATEDIF($F65,Setup!$B$3,"m")+1))))</f>
        <v/>
      </c>
      <c r="L65" s="49">
        <f>IF($A65="","",SUMIFS(Payments!$F$5:$F$1004,Payments!$B$5:$B$1004,$A65,Payments!$G$5:$G$1004,"Posted",Payments!$E$5:$E$1004,"&lt;="&amp;Setup!$B$3))</f>
        <v/>
      </c>
      <c r="M65" s="49">
        <f>IF($A65="","",SUMIFS(Payments!$F$5:$F$1004,Payments!$B$5:$B$1004,$A65,Payments!$G$5:$G$1004,"Posted"))</f>
        <v/>
      </c>
      <c r="N65" s="49">
        <f>IF($A65="","",MAX(0,$G65-$L65))</f>
        <v/>
      </c>
      <c r="O65" s="49">
        <f>IF($A65="","",MAX(0,$K65-$L65))</f>
        <v/>
      </c>
      <c r="P65" s="21">
        <f>IF(OR($A65="",$O65&lt;=0,$R65=""),0,MAX(1,Setup!$B$3-$R65))</f>
        <v/>
      </c>
      <c r="Q65" s="24">
        <f>IF($A65="","",IF($O65&lt;=0,"",IF($P65&lt;=30,"1–30 Days",IF($P65&lt;=60,"31–60 Days",IF($P65&lt;=90,"61–90 Days","91+ Days")))))</f>
        <v/>
      </c>
      <c r="R65" s="48">
        <f>IF(OR($A65="",$F65="",$G65&lt;=0,$H65&lt;=0),"",IF($N65&lt;=0,"",EDATE($F65,MIN($I65-1,INT($L65/$H65)))))</f>
        <v/>
      </c>
      <c r="S65" s="21">
        <f>IF(OR($A65="",$R65=""),"",$R65-Setup!$B$3)</f>
        <v/>
      </c>
      <c r="T65" s="48">
        <f>IF($A65="","",IF(COUNTIFS(Payments!$B$5:$B$1004,$A65,Payments!$G$5:$G$1004,"Posted")=0,"",LOOKUP(2,1/((Payments!$B$5:$B$1004=$A65)*(Payments!$G$5:$G$1004="Posted")),Payments!$E$5:$E$1004)))</f>
        <v/>
      </c>
      <c r="U65" s="49">
        <f>IF(OR($A65="",$T65=""),"",SUMIFS(Payments!$F$5:$F$1004,Payments!$B$5:$B$1004,$A65,Payments!$G$5:$G$1004,"Posted",Payments!$E$5:$E$1004,$T65))</f>
        <v/>
      </c>
      <c r="V65" s="18" t="n"/>
      <c r="W65" s="46" t="n"/>
      <c r="X65" s="18" t="n"/>
      <c r="Y65" s="24">
        <f>IF($A65="","",IF($C65="Closed",IF($N65&lt;=0,"Paid","Closed With Balance"),IF(Setup!$B$3&lt;$F65,"Starts Later",IF($N65&lt;=0,"Paid",IF($O65&gt;0,"Overdue",IF(AND($R65&lt;&gt;"",$R65&gt;=Setup!$B$3,$R65&lt;=Setup!$B$3+Setup!$B$4),"Due Soon","Current"))))))</f>
        <v/>
      </c>
      <c r="Z65" s="24">
        <f>IF($A65="","",IF(OR($B65="",$C65="",$D65="",$E65="",$F65="",$G65&lt;=0,$H65&lt;=0,$V65=""),"Review",IF($H65&gt;$G65,"Review",IF(AND($W65&lt;&gt;"",NOT(ISNUMBER($W65))),"Review","OK"))))</f>
        <v/>
      </c>
      <c r="AA65" s="24">
        <f>IF($A65="","",IF(COUNTIF($A$5:$A$254,$A65)&gt;1,"Duplicate Plan ID","OK"))</f>
        <v/>
      </c>
    </row>
    <row r="66">
      <c r="A66" s="18" t="n"/>
      <c r="B66" s="18" t="n"/>
      <c r="C66" s="18" t="n"/>
      <c r="D66" s="18" t="n"/>
      <c r="E66" s="18" t="n"/>
      <c r="F66" s="46" t="n"/>
      <c r="G66" s="47" t="n"/>
      <c r="H66" s="47" t="n"/>
      <c r="I66" s="21">
        <f>IF($A66="","",IF(OR($G66&lt;=0,$H66&lt;=0),"",ROUNDUP($G66/$H66,0)))</f>
        <v/>
      </c>
      <c r="J66" s="48">
        <f>IF(OR($A66="",$F66="",$I66=""),"",EDATE($F66,$I66-1))</f>
        <v/>
      </c>
      <c r="K66" s="49">
        <f>IF(OR($A66="",$F66="",$G66&lt;=0,$H66&lt;=0),"",IF(Setup!$B$3&lt;$F66,0,MIN($G66,$H66*MIN($I66,DATEDIF($F66,Setup!$B$3,"m")+1))))</f>
        <v/>
      </c>
      <c r="L66" s="49">
        <f>IF($A66="","",SUMIFS(Payments!$F$5:$F$1004,Payments!$B$5:$B$1004,$A66,Payments!$G$5:$G$1004,"Posted",Payments!$E$5:$E$1004,"&lt;="&amp;Setup!$B$3))</f>
        <v/>
      </c>
      <c r="M66" s="49">
        <f>IF($A66="","",SUMIFS(Payments!$F$5:$F$1004,Payments!$B$5:$B$1004,$A66,Payments!$G$5:$G$1004,"Posted"))</f>
        <v/>
      </c>
      <c r="N66" s="49">
        <f>IF($A66="","",MAX(0,$G66-$L66))</f>
        <v/>
      </c>
      <c r="O66" s="49">
        <f>IF($A66="","",MAX(0,$K66-$L66))</f>
        <v/>
      </c>
      <c r="P66" s="21">
        <f>IF(OR($A66="",$O66&lt;=0,$R66=""),0,MAX(1,Setup!$B$3-$R66))</f>
        <v/>
      </c>
      <c r="Q66" s="24">
        <f>IF($A66="","",IF($O66&lt;=0,"",IF($P66&lt;=30,"1–30 Days",IF($P66&lt;=60,"31–60 Days",IF($P66&lt;=90,"61–90 Days","91+ Days")))))</f>
        <v/>
      </c>
      <c r="R66" s="48">
        <f>IF(OR($A66="",$F66="",$G66&lt;=0,$H66&lt;=0),"",IF($N66&lt;=0,"",EDATE($F66,MIN($I66-1,INT($L66/$H66)))))</f>
        <v/>
      </c>
      <c r="S66" s="21">
        <f>IF(OR($A66="",$R66=""),"",$R66-Setup!$B$3)</f>
        <v/>
      </c>
      <c r="T66" s="48">
        <f>IF($A66="","",IF(COUNTIFS(Payments!$B$5:$B$1004,$A66,Payments!$G$5:$G$1004,"Posted")=0,"",LOOKUP(2,1/((Payments!$B$5:$B$1004=$A66)*(Payments!$G$5:$G$1004="Posted")),Payments!$E$5:$E$1004)))</f>
        <v/>
      </c>
      <c r="U66" s="49">
        <f>IF(OR($A66="",$T66=""),"",SUMIFS(Payments!$F$5:$F$1004,Payments!$B$5:$B$1004,$A66,Payments!$G$5:$G$1004,"Posted",Payments!$E$5:$E$1004,$T66))</f>
        <v/>
      </c>
      <c r="V66" s="18" t="n"/>
      <c r="W66" s="46" t="n"/>
      <c r="X66" s="18" t="n"/>
      <c r="Y66" s="24">
        <f>IF($A66="","",IF($C66="Closed",IF($N66&lt;=0,"Paid","Closed With Balance"),IF(Setup!$B$3&lt;$F66,"Starts Later",IF($N66&lt;=0,"Paid",IF($O66&gt;0,"Overdue",IF(AND($R66&lt;&gt;"",$R66&gt;=Setup!$B$3,$R66&lt;=Setup!$B$3+Setup!$B$4),"Due Soon","Current"))))))</f>
        <v/>
      </c>
      <c r="Z66" s="24">
        <f>IF($A66="","",IF(OR($B66="",$C66="",$D66="",$E66="",$F66="",$G66&lt;=0,$H66&lt;=0,$V66=""),"Review",IF($H66&gt;$G66,"Review",IF(AND($W66&lt;&gt;"",NOT(ISNUMBER($W66))),"Review","OK"))))</f>
        <v/>
      </c>
      <c r="AA66" s="24">
        <f>IF($A66="","",IF(COUNTIF($A$5:$A$254,$A66)&gt;1,"Duplicate Plan ID","OK"))</f>
        <v/>
      </c>
    </row>
    <row r="67">
      <c r="A67" s="18" t="n"/>
      <c r="B67" s="18" t="n"/>
      <c r="C67" s="18" t="n"/>
      <c r="D67" s="18" t="n"/>
      <c r="E67" s="18" t="n"/>
      <c r="F67" s="46" t="n"/>
      <c r="G67" s="47" t="n"/>
      <c r="H67" s="47" t="n"/>
      <c r="I67" s="21">
        <f>IF($A67="","",IF(OR($G67&lt;=0,$H67&lt;=0),"",ROUNDUP($G67/$H67,0)))</f>
        <v/>
      </c>
      <c r="J67" s="48">
        <f>IF(OR($A67="",$F67="",$I67=""),"",EDATE($F67,$I67-1))</f>
        <v/>
      </c>
      <c r="K67" s="49">
        <f>IF(OR($A67="",$F67="",$G67&lt;=0,$H67&lt;=0),"",IF(Setup!$B$3&lt;$F67,0,MIN($G67,$H67*MIN($I67,DATEDIF($F67,Setup!$B$3,"m")+1))))</f>
        <v/>
      </c>
      <c r="L67" s="49">
        <f>IF($A67="","",SUMIFS(Payments!$F$5:$F$1004,Payments!$B$5:$B$1004,$A67,Payments!$G$5:$G$1004,"Posted",Payments!$E$5:$E$1004,"&lt;="&amp;Setup!$B$3))</f>
        <v/>
      </c>
      <c r="M67" s="49">
        <f>IF($A67="","",SUMIFS(Payments!$F$5:$F$1004,Payments!$B$5:$B$1004,$A67,Payments!$G$5:$G$1004,"Posted"))</f>
        <v/>
      </c>
      <c r="N67" s="49">
        <f>IF($A67="","",MAX(0,$G67-$L67))</f>
        <v/>
      </c>
      <c r="O67" s="49">
        <f>IF($A67="","",MAX(0,$K67-$L67))</f>
        <v/>
      </c>
      <c r="P67" s="21">
        <f>IF(OR($A67="",$O67&lt;=0,$R67=""),0,MAX(1,Setup!$B$3-$R67))</f>
        <v/>
      </c>
      <c r="Q67" s="24">
        <f>IF($A67="","",IF($O67&lt;=0,"",IF($P67&lt;=30,"1–30 Days",IF($P67&lt;=60,"31–60 Days",IF($P67&lt;=90,"61–90 Days","91+ Days")))))</f>
        <v/>
      </c>
      <c r="R67" s="48">
        <f>IF(OR($A67="",$F67="",$G67&lt;=0,$H67&lt;=0),"",IF($N67&lt;=0,"",EDATE($F67,MIN($I67-1,INT($L67/$H67)))))</f>
        <v/>
      </c>
      <c r="S67" s="21">
        <f>IF(OR($A67="",$R67=""),"",$R67-Setup!$B$3)</f>
        <v/>
      </c>
      <c r="T67" s="48">
        <f>IF($A67="","",IF(COUNTIFS(Payments!$B$5:$B$1004,$A67,Payments!$G$5:$G$1004,"Posted")=0,"",LOOKUP(2,1/((Payments!$B$5:$B$1004=$A67)*(Payments!$G$5:$G$1004="Posted")),Payments!$E$5:$E$1004)))</f>
        <v/>
      </c>
      <c r="U67" s="49">
        <f>IF(OR($A67="",$T67=""),"",SUMIFS(Payments!$F$5:$F$1004,Payments!$B$5:$B$1004,$A67,Payments!$G$5:$G$1004,"Posted",Payments!$E$5:$E$1004,$T67))</f>
        <v/>
      </c>
      <c r="V67" s="18" t="n"/>
      <c r="W67" s="46" t="n"/>
      <c r="X67" s="18" t="n"/>
      <c r="Y67" s="24">
        <f>IF($A67="","",IF($C67="Closed",IF($N67&lt;=0,"Paid","Closed With Balance"),IF(Setup!$B$3&lt;$F67,"Starts Later",IF($N67&lt;=0,"Paid",IF($O67&gt;0,"Overdue",IF(AND($R67&lt;&gt;"",$R67&gt;=Setup!$B$3,$R67&lt;=Setup!$B$3+Setup!$B$4),"Due Soon","Current"))))))</f>
        <v/>
      </c>
      <c r="Z67" s="24">
        <f>IF($A67="","",IF(OR($B67="",$C67="",$D67="",$E67="",$F67="",$G67&lt;=0,$H67&lt;=0,$V67=""),"Review",IF($H67&gt;$G67,"Review",IF(AND($W67&lt;&gt;"",NOT(ISNUMBER($W67))),"Review","OK"))))</f>
        <v/>
      </c>
      <c r="AA67" s="24">
        <f>IF($A67="","",IF(COUNTIF($A$5:$A$254,$A67)&gt;1,"Duplicate Plan ID","OK"))</f>
        <v/>
      </c>
    </row>
    <row r="68">
      <c r="A68" s="18" t="n"/>
      <c r="B68" s="18" t="n"/>
      <c r="C68" s="18" t="n"/>
      <c r="D68" s="18" t="n"/>
      <c r="E68" s="18" t="n"/>
      <c r="F68" s="46" t="n"/>
      <c r="G68" s="47" t="n"/>
      <c r="H68" s="47" t="n"/>
      <c r="I68" s="21">
        <f>IF($A68="","",IF(OR($G68&lt;=0,$H68&lt;=0),"",ROUNDUP($G68/$H68,0)))</f>
        <v/>
      </c>
      <c r="J68" s="48">
        <f>IF(OR($A68="",$F68="",$I68=""),"",EDATE($F68,$I68-1))</f>
        <v/>
      </c>
      <c r="K68" s="49">
        <f>IF(OR($A68="",$F68="",$G68&lt;=0,$H68&lt;=0),"",IF(Setup!$B$3&lt;$F68,0,MIN($G68,$H68*MIN($I68,DATEDIF($F68,Setup!$B$3,"m")+1))))</f>
        <v/>
      </c>
      <c r="L68" s="49">
        <f>IF($A68="","",SUMIFS(Payments!$F$5:$F$1004,Payments!$B$5:$B$1004,$A68,Payments!$G$5:$G$1004,"Posted",Payments!$E$5:$E$1004,"&lt;="&amp;Setup!$B$3))</f>
        <v/>
      </c>
      <c r="M68" s="49">
        <f>IF($A68="","",SUMIFS(Payments!$F$5:$F$1004,Payments!$B$5:$B$1004,$A68,Payments!$G$5:$G$1004,"Posted"))</f>
        <v/>
      </c>
      <c r="N68" s="49">
        <f>IF($A68="","",MAX(0,$G68-$L68))</f>
        <v/>
      </c>
      <c r="O68" s="49">
        <f>IF($A68="","",MAX(0,$K68-$L68))</f>
        <v/>
      </c>
      <c r="P68" s="21">
        <f>IF(OR($A68="",$O68&lt;=0,$R68=""),0,MAX(1,Setup!$B$3-$R68))</f>
        <v/>
      </c>
      <c r="Q68" s="24">
        <f>IF($A68="","",IF($O68&lt;=0,"",IF($P68&lt;=30,"1–30 Days",IF($P68&lt;=60,"31–60 Days",IF($P68&lt;=90,"61–90 Days","91+ Days")))))</f>
        <v/>
      </c>
      <c r="R68" s="48">
        <f>IF(OR($A68="",$F68="",$G68&lt;=0,$H68&lt;=0),"",IF($N68&lt;=0,"",EDATE($F68,MIN($I68-1,INT($L68/$H68)))))</f>
        <v/>
      </c>
      <c r="S68" s="21">
        <f>IF(OR($A68="",$R68=""),"",$R68-Setup!$B$3)</f>
        <v/>
      </c>
      <c r="T68" s="48">
        <f>IF($A68="","",IF(COUNTIFS(Payments!$B$5:$B$1004,$A68,Payments!$G$5:$G$1004,"Posted")=0,"",LOOKUP(2,1/((Payments!$B$5:$B$1004=$A68)*(Payments!$G$5:$G$1004="Posted")),Payments!$E$5:$E$1004)))</f>
        <v/>
      </c>
      <c r="U68" s="49">
        <f>IF(OR($A68="",$T68=""),"",SUMIFS(Payments!$F$5:$F$1004,Payments!$B$5:$B$1004,$A68,Payments!$G$5:$G$1004,"Posted",Payments!$E$5:$E$1004,$T68))</f>
        <v/>
      </c>
      <c r="V68" s="18" t="n"/>
      <c r="W68" s="46" t="n"/>
      <c r="X68" s="18" t="n"/>
      <c r="Y68" s="24">
        <f>IF($A68="","",IF($C68="Closed",IF($N68&lt;=0,"Paid","Closed With Balance"),IF(Setup!$B$3&lt;$F68,"Starts Later",IF($N68&lt;=0,"Paid",IF($O68&gt;0,"Overdue",IF(AND($R68&lt;&gt;"",$R68&gt;=Setup!$B$3,$R68&lt;=Setup!$B$3+Setup!$B$4),"Due Soon","Current"))))))</f>
        <v/>
      </c>
      <c r="Z68" s="24">
        <f>IF($A68="","",IF(OR($B68="",$C68="",$D68="",$E68="",$F68="",$G68&lt;=0,$H68&lt;=0,$V68=""),"Review",IF($H68&gt;$G68,"Review",IF(AND($W68&lt;&gt;"",NOT(ISNUMBER($W68))),"Review","OK"))))</f>
        <v/>
      </c>
      <c r="AA68" s="24">
        <f>IF($A68="","",IF(COUNTIF($A$5:$A$254,$A68)&gt;1,"Duplicate Plan ID","OK"))</f>
        <v/>
      </c>
    </row>
    <row r="69">
      <c r="A69" s="18" t="n"/>
      <c r="B69" s="18" t="n"/>
      <c r="C69" s="18" t="n"/>
      <c r="D69" s="18" t="n"/>
      <c r="E69" s="18" t="n"/>
      <c r="F69" s="46" t="n"/>
      <c r="G69" s="47" t="n"/>
      <c r="H69" s="47" t="n"/>
      <c r="I69" s="21">
        <f>IF($A69="","",IF(OR($G69&lt;=0,$H69&lt;=0),"",ROUNDUP($G69/$H69,0)))</f>
        <v/>
      </c>
      <c r="J69" s="48">
        <f>IF(OR($A69="",$F69="",$I69=""),"",EDATE($F69,$I69-1))</f>
        <v/>
      </c>
      <c r="K69" s="49">
        <f>IF(OR($A69="",$F69="",$G69&lt;=0,$H69&lt;=0),"",IF(Setup!$B$3&lt;$F69,0,MIN($G69,$H69*MIN($I69,DATEDIF($F69,Setup!$B$3,"m")+1))))</f>
        <v/>
      </c>
      <c r="L69" s="49">
        <f>IF($A69="","",SUMIFS(Payments!$F$5:$F$1004,Payments!$B$5:$B$1004,$A69,Payments!$G$5:$G$1004,"Posted",Payments!$E$5:$E$1004,"&lt;="&amp;Setup!$B$3))</f>
        <v/>
      </c>
      <c r="M69" s="49">
        <f>IF($A69="","",SUMIFS(Payments!$F$5:$F$1004,Payments!$B$5:$B$1004,$A69,Payments!$G$5:$G$1004,"Posted"))</f>
        <v/>
      </c>
      <c r="N69" s="49">
        <f>IF($A69="","",MAX(0,$G69-$L69))</f>
        <v/>
      </c>
      <c r="O69" s="49">
        <f>IF($A69="","",MAX(0,$K69-$L69))</f>
        <v/>
      </c>
      <c r="P69" s="21">
        <f>IF(OR($A69="",$O69&lt;=0,$R69=""),0,MAX(1,Setup!$B$3-$R69))</f>
        <v/>
      </c>
      <c r="Q69" s="24">
        <f>IF($A69="","",IF($O69&lt;=0,"",IF($P69&lt;=30,"1–30 Days",IF($P69&lt;=60,"31–60 Days",IF($P69&lt;=90,"61–90 Days","91+ Days")))))</f>
        <v/>
      </c>
      <c r="R69" s="48">
        <f>IF(OR($A69="",$F69="",$G69&lt;=0,$H69&lt;=0),"",IF($N69&lt;=0,"",EDATE($F69,MIN($I69-1,INT($L69/$H69)))))</f>
        <v/>
      </c>
      <c r="S69" s="21">
        <f>IF(OR($A69="",$R69=""),"",$R69-Setup!$B$3)</f>
        <v/>
      </c>
      <c r="T69" s="48">
        <f>IF($A69="","",IF(COUNTIFS(Payments!$B$5:$B$1004,$A69,Payments!$G$5:$G$1004,"Posted")=0,"",LOOKUP(2,1/((Payments!$B$5:$B$1004=$A69)*(Payments!$G$5:$G$1004="Posted")),Payments!$E$5:$E$1004)))</f>
        <v/>
      </c>
      <c r="U69" s="49">
        <f>IF(OR($A69="",$T69=""),"",SUMIFS(Payments!$F$5:$F$1004,Payments!$B$5:$B$1004,$A69,Payments!$G$5:$G$1004,"Posted",Payments!$E$5:$E$1004,$T69))</f>
        <v/>
      </c>
      <c r="V69" s="18" t="n"/>
      <c r="W69" s="46" t="n"/>
      <c r="X69" s="18" t="n"/>
      <c r="Y69" s="24">
        <f>IF($A69="","",IF($C69="Closed",IF($N69&lt;=0,"Paid","Closed With Balance"),IF(Setup!$B$3&lt;$F69,"Starts Later",IF($N69&lt;=0,"Paid",IF($O69&gt;0,"Overdue",IF(AND($R69&lt;&gt;"",$R69&gt;=Setup!$B$3,$R69&lt;=Setup!$B$3+Setup!$B$4),"Due Soon","Current"))))))</f>
        <v/>
      </c>
      <c r="Z69" s="24">
        <f>IF($A69="","",IF(OR($B69="",$C69="",$D69="",$E69="",$F69="",$G69&lt;=0,$H69&lt;=0,$V69=""),"Review",IF($H69&gt;$G69,"Review",IF(AND($W69&lt;&gt;"",NOT(ISNUMBER($W69))),"Review","OK"))))</f>
        <v/>
      </c>
      <c r="AA69" s="24">
        <f>IF($A69="","",IF(COUNTIF($A$5:$A$254,$A69)&gt;1,"Duplicate Plan ID","OK"))</f>
        <v/>
      </c>
    </row>
    <row r="70">
      <c r="A70" s="18" t="n"/>
      <c r="B70" s="18" t="n"/>
      <c r="C70" s="18" t="n"/>
      <c r="D70" s="18" t="n"/>
      <c r="E70" s="18" t="n"/>
      <c r="F70" s="46" t="n"/>
      <c r="G70" s="47" t="n"/>
      <c r="H70" s="47" t="n"/>
      <c r="I70" s="21">
        <f>IF($A70="","",IF(OR($G70&lt;=0,$H70&lt;=0),"",ROUNDUP($G70/$H70,0)))</f>
        <v/>
      </c>
      <c r="J70" s="48">
        <f>IF(OR($A70="",$F70="",$I70=""),"",EDATE($F70,$I70-1))</f>
        <v/>
      </c>
      <c r="K70" s="49">
        <f>IF(OR($A70="",$F70="",$G70&lt;=0,$H70&lt;=0),"",IF(Setup!$B$3&lt;$F70,0,MIN($G70,$H70*MIN($I70,DATEDIF($F70,Setup!$B$3,"m")+1))))</f>
        <v/>
      </c>
      <c r="L70" s="49">
        <f>IF($A70="","",SUMIFS(Payments!$F$5:$F$1004,Payments!$B$5:$B$1004,$A70,Payments!$G$5:$G$1004,"Posted",Payments!$E$5:$E$1004,"&lt;="&amp;Setup!$B$3))</f>
        <v/>
      </c>
      <c r="M70" s="49">
        <f>IF($A70="","",SUMIFS(Payments!$F$5:$F$1004,Payments!$B$5:$B$1004,$A70,Payments!$G$5:$G$1004,"Posted"))</f>
        <v/>
      </c>
      <c r="N70" s="49">
        <f>IF($A70="","",MAX(0,$G70-$L70))</f>
        <v/>
      </c>
      <c r="O70" s="49">
        <f>IF($A70="","",MAX(0,$K70-$L70))</f>
        <v/>
      </c>
      <c r="P70" s="21">
        <f>IF(OR($A70="",$O70&lt;=0,$R70=""),0,MAX(1,Setup!$B$3-$R70))</f>
        <v/>
      </c>
      <c r="Q70" s="24">
        <f>IF($A70="","",IF($O70&lt;=0,"",IF($P70&lt;=30,"1–30 Days",IF($P70&lt;=60,"31–60 Days",IF($P70&lt;=90,"61–90 Days","91+ Days")))))</f>
        <v/>
      </c>
      <c r="R70" s="48">
        <f>IF(OR($A70="",$F70="",$G70&lt;=0,$H70&lt;=0),"",IF($N70&lt;=0,"",EDATE($F70,MIN($I70-1,INT($L70/$H70)))))</f>
        <v/>
      </c>
      <c r="S70" s="21">
        <f>IF(OR($A70="",$R70=""),"",$R70-Setup!$B$3)</f>
        <v/>
      </c>
      <c r="T70" s="48">
        <f>IF($A70="","",IF(COUNTIFS(Payments!$B$5:$B$1004,$A70,Payments!$G$5:$G$1004,"Posted")=0,"",LOOKUP(2,1/((Payments!$B$5:$B$1004=$A70)*(Payments!$G$5:$G$1004="Posted")),Payments!$E$5:$E$1004)))</f>
        <v/>
      </c>
      <c r="U70" s="49">
        <f>IF(OR($A70="",$T70=""),"",SUMIFS(Payments!$F$5:$F$1004,Payments!$B$5:$B$1004,$A70,Payments!$G$5:$G$1004,"Posted",Payments!$E$5:$E$1004,$T70))</f>
        <v/>
      </c>
      <c r="V70" s="18" t="n"/>
      <c r="W70" s="46" t="n"/>
      <c r="X70" s="18" t="n"/>
      <c r="Y70" s="24">
        <f>IF($A70="","",IF($C70="Closed",IF($N70&lt;=0,"Paid","Closed With Balance"),IF(Setup!$B$3&lt;$F70,"Starts Later",IF($N70&lt;=0,"Paid",IF($O70&gt;0,"Overdue",IF(AND($R70&lt;&gt;"",$R70&gt;=Setup!$B$3,$R70&lt;=Setup!$B$3+Setup!$B$4),"Due Soon","Current"))))))</f>
        <v/>
      </c>
      <c r="Z70" s="24">
        <f>IF($A70="","",IF(OR($B70="",$C70="",$D70="",$E70="",$F70="",$G70&lt;=0,$H70&lt;=0,$V70=""),"Review",IF($H70&gt;$G70,"Review",IF(AND($W70&lt;&gt;"",NOT(ISNUMBER($W70))),"Review","OK"))))</f>
        <v/>
      </c>
      <c r="AA70" s="24">
        <f>IF($A70="","",IF(COUNTIF($A$5:$A$254,$A70)&gt;1,"Duplicate Plan ID","OK"))</f>
        <v/>
      </c>
    </row>
    <row r="71">
      <c r="A71" s="18" t="n"/>
      <c r="B71" s="18" t="n"/>
      <c r="C71" s="18" t="n"/>
      <c r="D71" s="18" t="n"/>
      <c r="E71" s="18" t="n"/>
      <c r="F71" s="46" t="n"/>
      <c r="G71" s="47" t="n"/>
      <c r="H71" s="47" t="n"/>
      <c r="I71" s="21">
        <f>IF($A71="","",IF(OR($G71&lt;=0,$H71&lt;=0),"",ROUNDUP($G71/$H71,0)))</f>
        <v/>
      </c>
      <c r="J71" s="48">
        <f>IF(OR($A71="",$F71="",$I71=""),"",EDATE($F71,$I71-1))</f>
        <v/>
      </c>
      <c r="K71" s="49">
        <f>IF(OR($A71="",$F71="",$G71&lt;=0,$H71&lt;=0),"",IF(Setup!$B$3&lt;$F71,0,MIN($G71,$H71*MIN($I71,DATEDIF($F71,Setup!$B$3,"m")+1))))</f>
        <v/>
      </c>
      <c r="L71" s="49">
        <f>IF($A71="","",SUMIFS(Payments!$F$5:$F$1004,Payments!$B$5:$B$1004,$A71,Payments!$G$5:$G$1004,"Posted",Payments!$E$5:$E$1004,"&lt;="&amp;Setup!$B$3))</f>
        <v/>
      </c>
      <c r="M71" s="49">
        <f>IF($A71="","",SUMIFS(Payments!$F$5:$F$1004,Payments!$B$5:$B$1004,$A71,Payments!$G$5:$G$1004,"Posted"))</f>
        <v/>
      </c>
      <c r="N71" s="49">
        <f>IF($A71="","",MAX(0,$G71-$L71))</f>
        <v/>
      </c>
      <c r="O71" s="49">
        <f>IF($A71="","",MAX(0,$K71-$L71))</f>
        <v/>
      </c>
      <c r="P71" s="21">
        <f>IF(OR($A71="",$O71&lt;=0,$R71=""),0,MAX(1,Setup!$B$3-$R71))</f>
        <v/>
      </c>
      <c r="Q71" s="24">
        <f>IF($A71="","",IF($O71&lt;=0,"",IF($P71&lt;=30,"1–30 Days",IF($P71&lt;=60,"31–60 Days",IF($P71&lt;=90,"61–90 Days","91+ Days")))))</f>
        <v/>
      </c>
      <c r="R71" s="48">
        <f>IF(OR($A71="",$F71="",$G71&lt;=0,$H71&lt;=0),"",IF($N71&lt;=0,"",EDATE($F71,MIN($I71-1,INT($L71/$H71)))))</f>
        <v/>
      </c>
      <c r="S71" s="21">
        <f>IF(OR($A71="",$R71=""),"",$R71-Setup!$B$3)</f>
        <v/>
      </c>
      <c r="T71" s="48">
        <f>IF($A71="","",IF(COUNTIFS(Payments!$B$5:$B$1004,$A71,Payments!$G$5:$G$1004,"Posted")=0,"",LOOKUP(2,1/((Payments!$B$5:$B$1004=$A71)*(Payments!$G$5:$G$1004="Posted")),Payments!$E$5:$E$1004)))</f>
        <v/>
      </c>
      <c r="U71" s="49">
        <f>IF(OR($A71="",$T71=""),"",SUMIFS(Payments!$F$5:$F$1004,Payments!$B$5:$B$1004,$A71,Payments!$G$5:$G$1004,"Posted",Payments!$E$5:$E$1004,$T71))</f>
        <v/>
      </c>
      <c r="V71" s="18" t="n"/>
      <c r="W71" s="46" t="n"/>
      <c r="X71" s="18" t="n"/>
      <c r="Y71" s="24">
        <f>IF($A71="","",IF($C71="Closed",IF($N71&lt;=0,"Paid","Closed With Balance"),IF(Setup!$B$3&lt;$F71,"Starts Later",IF($N71&lt;=0,"Paid",IF($O71&gt;0,"Overdue",IF(AND($R71&lt;&gt;"",$R71&gt;=Setup!$B$3,$R71&lt;=Setup!$B$3+Setup!$B$4),"Due Soon","Current"))))))</f>
        <v/>
      </c>
      <c r="Z71" s="24">
        <f>IF($A71="","",IF(OR($B71="",$C71="",$D71="",$E71="",$F71="",$G71&lt;=0,$H71&lt;=0,$V71=""),"Review",IF($H71&gt;$G71,"Review",IF(AND($W71&lt;&gt;"",NOT(ISNUMBER($W71))),"Review","OK"))))</f>
        <v/>
      </c>
      <c r="AA71" s="24">
        <f>IF($A71="","",IF(COUNTIF($A$5:$A$254,$A71)&gt;1,"Duplicate Plan ID","OK"))</f>
        <v/>
      </c>
    </row>
    <row r="72">
      <c r="A72" s="18" t="n"/>
      <c r="B72" s="18" t="n"/>
      <c r="C72" s="18" t="n"/>
      <c r="D72" s="18" t="n"/>
      <c r="E72" s="18" t="n"/>
      <c r="F72" s="46" t="n"/>
      <c r="G72" s="47" t="n"/>
      <c r="H72" s="47" t="n"/>
      <c r="I72" s="21">
        <f>IF($A72="","",IF(OR($G72&lt;=0,$H72&lt;=0),"",ROUNDUP($G72/$H72,0)))</f>
        <v/>
      </c>
      <c r="J72" s="48">
        <f>IF(OR($A72="",$F72="",$I72=""),"",EDATE($F72,$I72-1))</f>
        <v/>
      </c>
      <c r="K72" s="49">
        <f>IF(OR($A72="",$F72="",$G72&lt;=0,$H72&lt;=0),"",IF(Setup!$B$3&lt;$F72,0,MIN($G72,$H72*MIN($I72,DATEDIF($F72,Setup!$B$3,"m")+1))))</f>
        <v/>
      </c>
      <c r="L72" s="49">
        <f>IF($A72="","",SUMIFS(Payments!$F$5:$F$1004,Payments!$B$5:$B$1004,$A72,Payments!$G$5:$G$1004,"Posted",Payments!$E$5:$E$1004,"&lt;="&amp;Setup!$B$3))</f>
        <v/>
      </c>
      <c r="M72" s="49">
        <f>IF($A72="","",SUMIFS(Payments!$F$5:$F$1004,Payments!$B$5:$B$1004,$A72,Payments!$G$5:$G$1004,"Posted"))</f>
        <v/>
      </c>
      <c r="N72" s="49">
        <f>IF($A72="","",MAX(0,$G72-$L72))</f>
        <v/>
      </c>
      <c r="O72" s="49">
        <f>IF($A72="","",MAX(0,$K72-$L72))</f>
        <v/>
      </c>
      <c r="P72" s="21">
        <f>IF(OR($A72="",$O72&lt;=0,$R72=""),0,MAX(1,Setup!$B$3-$R72))</f>
        <v/>
      </c>
      <c r="Q72" s="24">
        <f>IF($A72="","",IF($O72&lt;=0,"",IF($P72&lt;=30,"1–30 Days",IF($P72&lt;=60,"31–60 Days",IF($P72&lt;=90,"61–90 Days","91+ Days")))))</f>
        <v/>
      </c>
      <c r="R72" s="48">
        <f>IF(OR($A72="",$F72="",$G72&lt;=0,$H72&lt;=0),"",IF($N72&lt;=0,"",EDATE($F72,MIN($I72-1,INT($L72/$H72)))))</f>
        <v/>
      </c>
      <c r="S72" s="21">
        <f>IF(OR($A72="",$R72=""),"",$R72-Setup!$B$3)</f>
        <v/>
      </c>
      <c r="T72" s="48">
        <f>IF($A72="","",IF(COUNTIFS(Payments!$B$5:$B$1004,$A72,Payments!$G$5:$G$1004,"Posted")=0,"",LOOKUP(2,1/((Payments!$B$5:$B$1004=$A72)*(Payments!$G$5:$G$1004="Posted")),Payments!$E$5:$E$1004)))</f>
        <v/>
      </c>
      <c r="U72" s="49">
        <f>IF(OR($A72="",$T72=""),"",SUMIFS(Payments!$F$5:$F$1004,Payments!$B$5:$B$1004,$A72,Payments!$G$5:$G$1004,"Posted",Payments!$E$5:$E$1004,$T72))</f>
        <v/>
      </c>
      <c r="V72" s="18" t="n"/>
      <c r="W72" s="46" t="n"/>
      <c r="X72" s="18" t="n"/>
      <c r="Y72" s="24">
        <f>IF($A72="","",IF($C72="Closed",IF($N72&lt;=0,"Paid","Closed With Balance"),IF(Setup!$B$3&lt;$F72,"Starts Later",IF($N72&lt;=0,"Paid",IF($O72&gt;0,"Overdue",IF(AND($R72&lt;&gt;"",$R72&gt;=Setup!$B$3,$R72&lt;=Setup!$B$3+Setup!$B$4),"Due Soon","Current"))))))</f>
        <v/>
      </c>
      <c r="Z72" s="24">
        <f>IF($A72="","",IF(OR($B72="",$C72="",$D72="",$E72="",$F72="",$G72&lt;=0,$H72&lt;=0,$V72=""),"Review",IF($H72&gt;$G72,"Review",IF(AND($W72&lt;&gt;"",NOT(ISNUMBER($W72))),"Review","OK"))))</f>
        <v/>
      </c>
      <c r="AA72" s="24">
        <f>IF($A72="","",IF(COUNTIF($A$5:$A$254,$A72)&gt;1,"Duplicate Plan ID","OK"))</f>
        <v/>
      </c>
    </row>
    <row r="73">
      <c r="A73" s="18" t="n"/>
      <c r="B73" s="18" t="n"/>
      <c r="C73" s="18" t="n"/>
      <c r="D73" s="18" t="n"/>
      <c r="E73" s="18" t="n"/>
      <c r="F73" s="46" t="n"/>
      <c r="G73" s="47" t="n"/>
      <c r="H73" s="47" t="n"/>
      <c r="I73" s="21">
        <f>IF($A73="","",IF(OR($G73&lt;=0,$H73&lt;=0),"",ROUNDUP($G73/$H73,0)))</f>
        <v/>
      </c>
      <c r="J73" s="48">
        <f>IF(OR($A73="",$F73="",$I73=""),"",EDATE($F73,$I73-1))</f>
        <v/>
      </c>
      <c r="K73" s="49">
        <f>IF(OR($A73="",$F73="",$G73&lt;=0,$H73&lt;=0),"",IF(Setup!$B$3&lt;$F73,0,MIN($G73,$H73*MIN($I73,DATEDIF($F73,Setup!$B$3,"m")+1))))</f>
        <v/>
      </c>
      <c r="L73" s="49">
        <f>IF($A73="","",SUMIFS(Payments!$F$5:$F$1004,Payments!$B$5:$B$1004,$A73,Payments!$G$5:$G$1004,"Posted",Payments!$E$5:$E$1004,"&lt;="&amp;Setup!$B$3))</f>
        <v/>
      </c>
      <c r="M73" s="49">
        <f>IF($A73="","",SUMIFS(Payments!$F$5:$F$1004,Payments!$B$5:$B$1004,$A73,Payments!$G$5:$G$1004,"Posted"))</f>
        <v/>
      </c>
      <c r="N73" s="49">
        <f>IF($A73="","",MAX(0,$G73-$L73))</f>
        <v/>
      </c>
      <c r="O73" s="49">
        <f>IF($A73="","",MAX(0,$K73-$L73))</f>
        <v/>
      </c>
      <c r="P73" s="21">
        <f>IF(OR($A73="",$O73&lt;=0,$R73=""),0,MAX(1,Setup!$B$3-$R73))</f>
        <v/>
      </c>
      <c r="Q73" s="24">
        <f>IF($A73="","",IF($O73&lt;=0,"",IF($P73&lt;=30,"1–30 Days",IF($P73&lt;=60,"31–60 Days",IF($P73&lt;=90,"61–90 Days","91+ Days")))))</f>
        <v/>
      </c>
      <c r="R73" s="48">
        <f>IF(OR($A73="",$F73="",$G73&lt;=0,$H73&lt;=0),"",IF($N73&lt;=0,"",EDATE($F73,MIN($I73-1,INT($L73/$H73)))))</f>
        <v/>
      </c>
      <c r="S73" s="21">
        <f>IF(OR($A73="",$R73=""),"",$R73-Setup!$B$3)</f>
        <v/>
      </c>
      <c r="T73" s="48">
        <f>IF($A73="","",IF(COUNTIFS(Payments!$B$5:$B$1004,$A73,Payments!$G$5:$G$1004,"Posted")=0,"",LOOKUP(2,1/((Payments!$B$5:$B$1004=$A73)*(Payments!$G$5:$G$1004="Posted")),Payments!$E$5:$E$1004)))</f>
        <v/>
      </c>
      <c r="U73" s="49">
        <f>IF(OR($A73="",$T73=""),"",SUMIFS(Payments!$F$5:$F$1004,Payments!$B$5:$B$1004,$A73,Payments!$G$5:$G$1004,"Posted",Payments!$E$5:$E$1004,$T73))</f>
        <v/>
      </c>
      <c r="V73" s="18" t="n"/>
      <c r="W73" s="46" t="n"/>
      <c r="X73" s="18" t="n"/>
      <c r="Y73" s="24">
        <f>IF($A73="","",IF($C73="Closed",IF($N73&lt;=0,"Paid","Closed With Balance"),IF(Setup!$B$3&lt;$F73,"Starts Later",IF($N73&lt;=0,"Paid",IF($O73&gt;0,"Overdue",IF(AND($R73&lt;&gt;"",$R73&gt;=Setup!$B$3,$R73&lt;=Setup!$B$3+Setup!$B$4),"Due Soon","Current"))))))</f>
        <v/>
      </c>
      <c r="Z73" s="24">
        <f>IF($A73="","",IF(OR($B73="",$C73="",$D73="",$E73="",$F73="",$G73&lt;=0,$H73&lt;=0,$V73=""),"Review",IF($H73&gt;$G73,"Review",IF(AND($W73&lt;&gt;"",NOT(ISNUMBER($W73))),"Review","OK"))))</f>
        <v/>
      </c>
      <c r="AA73" s="24">
        <f>IF($A73="","",IF(COUNTIF($A$5:$A$254,$A73)&gt;1,"Duplicate Plan ID","OK"))</f>
        <v/>
      </c>
    </row>
    <row r="74">
      <c r="A74" s="18" t="n"/>
      <c r="B74" s="18" t="n"/>
      <c r="C74" s="18" t="n"/>
      <c r="D74" s="18" t="n"/>
      <c r="E74" s="18" t="n"/>
      <c r="F74" s="46" t="n"/>
      <c r="G74" s="47" t="n"/>
      <c r="H74" s="47" t="n"/>
      <c r="I74" s="21">
        <f>IF($A74="","",IF(OR($G74&lt;=0,$H74&lt;=0),"",ROUNDUP($G74/$H74,0)))</f>
        <v/>
      </c>
      <c r="J74" s="48">
        <f>IF(OR($A74="",$F74="",$I74=""),"",EDATE($F74,$I74-1))</f>
        <v/>
      </c>
      <c r="K74" s="49">
        <f>IF(OR($A74="",$F74="",$G74&lt;=0,$H74&lt;=0),"",IF(Setup!$B$3&lt;$F74,0,MIN($G74,$H74*MIN($I74,DATEDIF($F74,Setup!$B$3,"m")+1))))</f>
        <v/>
      </c>
      <c r="L74" s="49">
        <f>IF($A74="","",SUMIFS(Payments!$F$5:$F$1004,Payments!$B$5:$B$1004,$A74,Payments!$G$5:$G$1004,"Posted",Payments!$E$5:$E$1004,"&lt;="&amp;Setup!$B$3))</f>
        <v/>
      </c>
      <c r="M74" s="49">
        <f>IF($A74="","",SUMIFS(Payments!$F$5:$F$1004,Payments!$B$5:$B$1004,$A74,Payments!$G$5:$G$1004,"Posted"))</f>
        <v/>
      </c>
      <c r="N74" s="49">
        <f>IF($A74="","",MAX(0,$G74-$L74))</f>
        <v/>
      </c>
      <c r="O74" s="49">
        <f>IF($A74="","",MAX(0,$K74-$L74))</f>
        <v/>
      </c>
      <c r="P74" s="21">
        <f>IF(OR($A74="",$O74&lt;=0,$R74=""),0,MAX(1,Setup!$B$3-$R74))</f>
        <v/>
      </c>
      <c r="Q74" s="24">
        <f>IF($A74="","",IF($O74&lt;=0,"",IF($P74&lt;=30,"1–30 Days",IF($P74&lt;=60,"31–60 Days",IF($P74&lt;=90,"61–90 Days","91+ Days")))))</f>
        <v/>
      </c>
      <c r="R74" s="48">
        <f>IF(OR($A74="",$F74="",$G74&lt;=0,$H74&lt;=0),"",IF($N74&lt;=0,"",EDATE($F74,MIN($I74-1,INT($L74/$H74)))))</f>
        <v/>
      </c>
      <c r="S74" s="21">
        <f>IF(OR($A74="",$R74=""),"",$R74-Setup!$B$3)</f>
        <v/>
      </c>
      <c r="T74" s="48">
        <f>IF($A74="","",IF(COUNTIFS(Payments!$B$5:$B$1004,$A74,Payments!$G$5:$G$1004,"Posted")=0,"",LOOKUP(2,1/((Payments!$B$5:$B$1004=$A74)*(Payments!$G$5:$G$1004="Posted")),Payments!$E$5:$E$1004)))</f>
        <v/>
      </c>
      <c r="U74" s="49">
        <f>IF(OR($A74="",$T74=""),"",SUMIFS(Payments!$F$5:$F$1004,Payments!$B$5:$B$1004,$A74,Payments!$G$5:$G$1004,"Posted",Payments!$E$5:$E$1004,$T74))</f>
        <v/>
      </c>
      <c r="V74" s="18" t="n"/>
      <c r="W74" s="46" t="n"/>
      <c r="X74" s="18" t="n"/>
      <c r="Y74" s="24">
        <f>IF($A74="","",IF($C74="Closed",IF($N74&lt;=0,"Paid","Closed With Balance"),IF(Setup!$B$3&lt;$F74,"Starts Later",IF($N74&lt;=0,"Paid",IF($O74&gt;0,"Overdue",IF(AND($R74&lt;&gt;"",$R74&gt;=Setup!$B$3,$R74&lt;=Setup!$B$3+Setup!$B$4),"Due Soon","Current"))))))</f>
        <v/>
      </c>
      <c r="Z74" s="24">
        <f>IF($A74="","",IF(OR($B74="",$C74="",$D74="",$E74="",$F74="",$G74&lt;=0,$H74&lt;=0,$V74=""),"Review",IF($H74&gt;$G74,"Review",IF(AND($W74&lt;&gt;"",NOT(ISNUMBER($W74))),"Review","OK"))))</f>
        <v/>
      </c>
      <c r="AA74" s="24">
        <f>IF($A74="","",IF(COUNTIF($A$5:$A$254,$A74)&gt;1,"Duplicate Plan ID","OK"))</f>
        <v/>
      </c>
    </row>
    <row r="75">
      <c r="A75" s="18" t="n"/>
      <c r="B75" s="18" t="n"/>
      <c r="C75" s="18" t="n"/>
      <c r="D75" s="18" t="n"/>
      <c r="E75" s="18" t="n"/>
      <c r="F75" s="46" t="n"/>
      <c r="G75" s="47" t="n"/>
      <c r="H75" s="47" t="n"/>
      <c r="I75" s="21">
        <f>IF($A75="","",IF(OR($G75&lt;=0,$H75&lt;=0),"",ROUNDUP($G75/$H75,0)))</f>
        <v/>
      </c>
      <c r="J75" s="48">
        <f>IF(OR($A75="",$F75="",$I75=""),"",EDATE($F75,$I75-1))</f>
        <v/>
      </c>
      <c r="K75" s="49">
        <f>IF(OR($A75="",$F75="",$G75&lt;=0,$H75&lt;=0),"",IF(Setup!$B$3&lt;$F75,0,MIN($G75,$H75*MIN($I75,DATEDIF($F75,Setup!$B$3,"m")+1))))</f>
        <v/>
      </c>
      <c r="L75" s="49">
        <f>IF($A75="","",SUMIFS(Payments!$F$5:$F$1004,Payments!$B$5:$B$1004,$A75,Payments!$G$5:$G$1004,"Posted",Payments!$E$5:$E$1004,"&lt;="&amp;Setup!$B$3))</f>
        <v/>
      </c>
      <c r="M75" s="49">
        <f>IF($A75="","",SUMIFS(Payments!$F$5:$F$1004,Payments!$B$5:$B$1004,$A75,Payments!$G$5:$G$1004,"Posted"))</f>
        <v/>
      </c>
      <c r="N75" s="49">
        <f>IF($A75="","",MAX(0,$G75-$L75))</f>
        <v/>
      </c>
      <c r="O75" s="49">
        <f>IF($A75="","",MAX(0,$K75-$L75))</f>
        <v/>
      </c>
      <c r="P75" s="21">
        <f>IF(OR($A75="",$O75&lt;=0,$R75=""),0,MAX(1,Setup!$B$3-$R75))</f>
        <v/>
      </c>
      <c r="Q75" s="24">
        <f>IF($A75="","",IF($O75&lt;=0,"",IF($P75&lt;=30,"1–30 Days",IF($P75&lt;=60,"31–60 Days",IF($P75&lt;=90,"61–90 Days","91+ Days")))))</f>
        <v/>
      </c>
      <c r="R75" s="48">
        <f>IF(OR($A75="",$F75="",$G75&lt;=0,$H75&lt;=0),"",IF($N75&lt;=0,"",EDATE($F75,MIN($I75-1,INT($L75/$H75)))))</f>
        <v/>
      </c>
      <c r="S75" s="21">
        <f>IF(OR($A75="",$R75=""),"",$R75-Setup!$B$3)</f>
        <v/>
      </c>
      <c r="T75" s="48">
        <f>IF($A75="","",IF(COUNTIFS(Payments!$B$5:$B$1004,$A75,Payments!$G$5:$G$1004,"Posted")=0,"",LOOKUP(2,1/((Payments!$B$5:$B$1004=$A75)*(Payments!$G$5:$G$1004="Posted")),Payments!$E$5:$E$1004)))</f>
        <v/>
      </c>
      <c r="U75" s="49">
        <f>IF(OR($A75="",$T75=""),"",SUMIFS(Payments!$F$5:$F$1004,Payments!$B$5:$B$1004,$A75,Payments!$G$5:$G$1004,"Posted",Payments!$E$5:$E$1004,$T75))</f>
        <v/>
      </c>
      <c r="V75" s="18" t="n"/>
      <c r="W75" s="46" t="n"/>
      <c r="X75" s="18" t="n"/>
      <c r="Y75" s="24">
        <f>IF($A75="","",IF($C75="Closed",IF($N75&lt;=0,"Paid","Closed With Balance"),IF(Setup!$B$3&lt;$F75,"Starts Later",IF($N75&lt;=0,"Paid",IF($O75&gt;0,"Overdue",IF(AND($R75&lt;&gt;"",$R75&gt;=Setup!$B$3,$R75&lt;=Setup!$B$3+Setup!$B$4),"Due Soon","Current"))))))</f>
        <v/>
      </c>
      <c r="Z75" s="24">
        <f>IF($A75="","",IF(OR($B75="",$C75="",$D75="",$E75="",$F75="",$G75&lt;=0,$H75&lt;=0,$V75=""),"Review",IF($H75&gt;$G75,"Review",IF(AND($W75&lt;&gt;"",NOT(ISNUMBER($W75))),"Review","OK"))))</f>
        <v/>
      </c>
      <c r="AA75" s="24">
        <f>IF($A75="","",IF(COUNTIF($A$5:$A$254,$A75)&gt;1,"Duplicate Plan ID","OK"))</f>
        <v/>
      </c>
    </row>
    <row r="76">
      <c r="A76" s="18" t="n"/>
      <c r="B76" s="18" t="n"/>
      <c r="C76" s="18" t="n"/>
      <c r="D76" s="18" t="n"/>
      <c r="E76" s="18" t="n"/>
      <c r="F76" s="46" t="n"/>
      <c r="G76" s="47" t="n"/>
      <c r="H76" s="47" t="n"/>
      <c r="I76" s="21">
        <f>IF($A76="","",IF(OR($G76&lt;=0,$H76&lt;=0),"",ROUNDUP($G76/$H76,0)))</f>
        <v/>
      </c>
      <c r="J76" s="48">
        <f>IF(OR($A76="",$F76="",$I76=""),"",EDATE($F76,$I76-1))</f>
        <v/>
      </c>
      <c r="K76" s="49">
        <f>IF(OR($A76="",$F76="",$G76&lt;=0,$H76&lt;=0),"",IF(Setup!$B$3&lt;$F76,0,MIN($G76,$H76*MIN($I76,DATEDIF($F76,Setup!$B$3,"m")+1))))</f>
        <v/>
      </c>
      <c r="L76" s="49">
        <f>IF($A76="","",SUMIFS(Payments!$F$5:$F$1004,Payments!$B$5:$B$1004,$A76,Payments!$G$5:$G$1004,"Posted",Payments!$E$5:$E$1004,"&lt;="&amp;Setup!$B$3))</f>
        <v/>
      </c>
      <c r="M76" s="49">
        <f>IF($A76="","",SUMIFS(Payments!$F$5:$F$1004,Payments!$B$5:$B$1004,$A76,Payments!$G$5:$G$1004,"Posted"))</f>
        <v/>
      </c>
      <c r="N76" s="49">
        <f>IF($A76="","",MAX(0,$G76-$L76))</f>
        <v/>
      </c>
      <c r="O76" s="49">
        <f>IF($A76="","",MAX(0,$K76-$L76))</f>
        <v/>
      </c>
      <c r="P76" s="21">
        <f>IF(OR($A76="",$O76&lt;=0,$R76=""),0,MAX(1,Setup!$B$3-$R76))</f>
        <v/>
      </c>
      <c r="Q76" s="24">
        <f>IF($A76="","",IF($O76&lt;=0,"",IF($P76&lt;=30,"1–30 Days",IF($P76&lt;=60,"31–60 Days",IF($P76&lt;=90,"61–90 Days","91+ Days")))))</f>
        <v/>
      </c>
      <c r="R76" s="48">
        <f>IF(OR($A76="",$F76="",$G76&lt;=0,$H76&lt;=0),"",IF($N76&lt;=0,"",EDATE($F76,MIN($I76-1,INT($L76/$H76)))))</f>
        <v/>
      </c>
      <c r="S76" s="21">
        <f>IF(OR($A76="",$R76=""),"",$R76-Setup!$B$3)</f>
        <v/>
      </c>
      <c r="T76" s="48">
        <f>IF($A76="","",IF(COUNTIFS(Payments!$B$5:$B$1004,$A76,Payments!$G$5:$G$1004,"Posted")=0,"",LOOKUP(2,1/((Payments!$B$5:$B$1004=$A76)*(Payments!$G$5:$G$1004="Posted")),Payments!$E$5:$E$1004)))</f>
        <v/>
      </c>
      <c r="U76" s="49">
        <f>IF(OR($A76="",$T76=""),"",SUMIFS(Payments!$F$5:$F$1004,Payments!$B$5:$B$1004,$A76,Payments!$G$5:$G$1004,"Posted",Payments!$E$5:$E$1004,$T76))</f>
        <v/>
      </c>
      <c r="V76" s="18" t="n"/>
      <c r="W76" s="46" t="n"/>
      <c r="X76" s="18" t="n"/>
      <c r="Y76" s="24">
        <f>IF($A76="","",IF($C76="Closed",IF($N76&lt;=0,"Paid","Closed With Balance"),IF(Setup!$B$3&lt;$F76,"Starts Later",IF($N76&lt;=0,"Paid",IF($O76&gt;0,"Overdue",IF(AND($R76&lt;&gt;"",$R76&gt;=Setup!$B$3,$R76&lt;=Setup!$B$3+Setup!$B$4),"Due Soon","Current"))))))</f>
        <v/>
      </c>
      <c r="Z76" s="24">
        <f>IF($A76="","",IF(OR($B76="",$C76="",$D76="",$E76="",$F76="",$G76&lt;=0,$H76&lt;=0,$V76=""),"Review",IF($H76&gt;$G76,"Review",IF(AND($W76&lt;&gt;"",NOT(ISNUMBER($W76))),"Review","OK"))))</f>
        <v/>
      </c>
      <c r="AA76" s="24">
        <f>IF($A76="","",IF(COUNTIF($A$5:$A$254,$A76)&gt;1,"Duplicate Plan ID","OK"))</f>
        <v/>
      </c>
    </row>
    <row r="77">
      <c r="A77" s="18" t="n"/>
      <c r="B77" s="18" t="n"/>
      <c r="C77" s="18" t="n"/>
      <c r="D77" s="18" t="n"/>
      <c r="E77" s="18" t="n"/>
      <c r="F77" s="46" t="n"/>
      <c r="G77" s="47" t="n"/>
      <c r="H77" s="47" t="n"/>
      <c r="I77" s="21">
        <f>IF($A77="","",IF(OR($G77&lt;=0,$H77&lt;=0),"",ROUNDUP($G77/$H77,0)))</f>
        <v/>
      </c>
      <c r="J77" s="48">
        <f>IF(OR($A77="",$F77="",$I77=""),"",EDATE($F77,$I77-1))</f>
        <v/>
      </c>
      <c r="K77" s="49">
        <f>IF(OR($A77="",$F77="",$G77&lt;=0,$H77&lt;=0),"",IF(Setup!$B$3&lt;$F77,0,MIN($G77,$H77*MIN($I77,DATEDIF($F77,Setup!$B$3,"m")+1))))</f>
        <v/>
      </c>
      <c r="L77" s="49">
        <f>IF($A77="","",SUMIFS(Payments!$F$5:$F$1004,Payments!$B$5:$B$1004,$A77,Payments!$G$5:$G$1004,"Posted",Payments!$E$5:$E$1004,"&lt;="&amp;Setup!$B$3))</f>
        <v/>
      </c>
      <c r="M77" s="49">
        <f>IF($A77="","",SUMIFS(Payments!$F$5:$F$1004,Payments!$B$5:$B$1004,$A77,Payments!$G$5:$G$1004,"Posted"))</f>
        <v/>
      </c>
      <c r="N77" s="49">
        <f>IF($A77="","",MAX(0,$G77-$L77))</f>
        <v/>
      </c>
      <c r="O77" s="49">
        <f>IF($A77="","",MAX(0,$K77-$L77))</f>
        <v/>
      </c>
      <c r="P77" s="21">
        <f>IF(OR($A77="",$O77&lt;=0,$R77=""),0,MAX(1,Setup!$B$3-$R77))</f>
        <v/>
      </c>
      <c r="Q77" s="24">
        <f>IF($A77="","",IF($O77&lt;=0,"",IF($P77&lt;=30,"1–30 Days",IF($P77&lt;=60,"31–60 Days",IF($P77&lt;=90,"61–90 Days","91+ Days")))))</f>
        <v/>
      </c>
      <c r="R77" s="48">
        <f>IF(OR($A77="",$F77="",$G77&lt;=0,$H77&lt;=0),"",IF($N77&lt;=0,"",EDATE($F77,MIN($I77-1,INT($L77/$H77)))))</f>
        <v/>
      </c>
      <c r="S77" s="21">
        <f>IF(OR($A77="",$R77=""),"",$R77-Setup!$B$3)</f>
        <v/>
      </c>
      <c r="T77" s="48">
        <f>IF($A77="","",IF(COUNTIFS(Payments!$B$5:$B$1004,$A77,Payments!$G$5:$G$1004,"Posted")=0,"",LOOKUP(2,1/((Payments!$B$5:$B$1004=$A77)*(Payments!$G$5:$G$1004="Posted")),Payments!$E$5:$E$1004)))</f>
        <v/>
      </c>
      <c r="U77" s="49">
        <f>IF(OR($A77="",$T77=""),"",SUMIFS(Payments!$F$5:$F$1004,Payments!$B$5:$B$1004,$A77,Payments!$G$5:$G$1004,"Posted",Payments!$E$5:$E$1004,$T77))</f>
        <v/>
      </c>
      <c r="V77" s="18" t="n"/>
      <c r="W77" s="46" t="n"/>
      <c r="X77" s="18" t="n"/>
      <c r="Y77" s="24">
        <f>IF($A77="","",IF($C77="Closed",IF($N77&lt;=0,"Paid","Closed With Balance"),IF(Setup!$B$3&lt;$F77,"Starts Later",IF($N77&lt;=0,"Paid",IF($O77&gt;0,"Overdue",IF(AND($R77&lt;&gt;"",$R77&gt;=Setup!$B$3,$R77&lt;=Setup!$B$3+Setup!$B$4),"Due Soon","Current"))))))</f>
        <v/>
      </c>
      <c r="Z77" s="24">
        <f>IF($A77="","",IF(OR($B77="",$C77="",$D77="",$E77="",$F77="",$G77&lt;=0,$H77&lt;=0,$V77=""),"Review",IF($H77&gt;$G77,"Review",IF(AND($W77&lt;&gt;"",NOT(ISNUMBER($W77))),"Review","OK"))))</f>
        <v/>
      </c>
      <c r="AA77" s="24">
        <f>IF($A77="","",IF(COUNTIF($A$5:$A$254,$A77)&gt;1,"Duplicate Plan ID","OK"))</f>
        <v/>
      </c>
    </row>
    <row r="78">
      <c r="A78" s="18" t="n"/>
      <c r="B78" s="18" t="n"/>
      <c r="C78" s="18" t="n"/>
      <c r="D78" s="18" t="n"/>
      <c r="E78" s="18" t="n"/>
      <c r="F78" s="46" t="n"/>
      <c r="G78" s="47" t="n"/>
      <c r="H78" s="47" t="n"/>
      <c r="I78" s="21">
        <f>IF($A78="","",IF(OR($G78&lt;=0,$H78&lt;=0),"",ROUNDUP($G78/$H78,0)))</f>
        <v/>
      </c>
      <c r="J78" s="48">
        <f>IF(OR($A78="",$F78="",$I78=""),"",EDATE($F78,$I78-1))</f>
        <v/>
      </c>
      <c r="K78" s="49">
        <f>IF(OR($A78="",$F78="",$G78&lt;=0,$H78&lt;=0),"",IF(Setup!$B$3&lt;$F78,0,MIN($G78,$H78*MIN($I78,DATEDIF($F78,Setup!$B$3,"m")+1))))</f>
        <v/>
      </c>
      <c r="L78" s="49">
        <f>IF($A78="","",SUMIFS(Payments!$F$5:$F$1004,Payments!$B$5:$B$1004,$A78,Payments!$G$5:$G$1004,"Posted",Payments!$E$5:$E$1004,"&lt;="&amp;Setup!$B$3))</f>
        <v/>
      </c>
      <c r="M78" s="49">
        <f>IF($A78="","",SUMIFS(Payments!$F$5:$F$1004,Payments!$B$5:$B$1004,$A78,Payments!$G$5:$G$1004,"Posted"))</f>
        <v/>
      </c>
      <c r="N78" s="49">
        <f>IF($A78="","",MAX(0,$G78-$L78))</f>
        <v/>
      </c>
      <c r="O78" s="49">
        <f>IF($A78="","",MAX(0,$K78-$L78))</f>
        <v/>
      </c>
      <c r="P78" s="21">
        <f>IF(OR($A78="",$O78&lt;=0,$R78=""),0,MAX(1,Setup!$B$3-$R78))</f>
        <v/>
      </c>
      <c r="Q78" s="24">
        <f>IF($A78="","",IF($O78&lt;=0,"",IF($P78&lt;=30,"1–30 Days",IF($P78&lt;=60,"31–60 Days",IF($P78&lt;=90,"61–90 Days","91+ Days")))))</f>
        <v/>
      </c>
      <c r="R78" s="48">
        <f>IF(OR($A78="",$F78="",$G78&lt;=0,$H78&lt;=0),"",IF($N78&lt;=0,"",EDATE($F78,MIN($I78-1,INT($L78/$H78)))))</f>
        <v/>
      </c>
      <c r="S78" s="21">
        <f>IF(OR($A78="",$R78=""),"",$R78-Setup!$B$3)</f>
        <v/>
      </c>
      <c r="T78" s="48">
        <f>IF($A78="","",IF(COUNTIFS(Payments!$B$5:$B$1004,$A78,Payments!$G$5:$G$1004,"Posted")=0,"",LOOKUP(2,1/((Payments!$B$5:$B$1004=$A78)*(Payments!$G$5:$G$1004="Posted")),Payments!$E$5:$E$1004)))</f>
        <v/>
      </c>
      <c r="U78" s="49">
        <f>IF(OR($A78="",$T78=""),"",SUMIFS(Payments!$F$5:$F$1004,Payments!$B$5:$B$1004,$A78,Payments!$G$5:$G$1004,"Posted",Payments!$E$5:$E$1004,$T78))</f>
        <v/>
      </c>
      <c r="V78" s="18" t="n"/>
      <c r="W78" s="46" t="n"/>
      <c r="X78" s="18" t="n"/>
      <c r="Y78" s="24">
        <f>IF($A78="","",IF($C78="Closed",IF($N78&lt;=0,"Paid","Closed With Balance"),IF(Setup!$B$3&lt;$F78,"Starts Later",IF($N78&lt;=0,"Paid",IF($O78&gt;0,"Overdue",IF(AND($R78&lt;&gt;"",$R78&gt;=Setup!$B$3,$R78&lt;=Setup!$B$3+Setup!$B$4),"Due Soon","Current"))))))</f>
        <v/>
      </c>
      <c r="Z78" s="24">
        <f>IF($A78="","",IF(OR($B78="",$C78="",$D78="",$E78="",$F78="",$G78&lt;=0,$H78&lt;=0,$V78=""),"Review",IF($H78&gt;$G78,"Review",IF(AND($W78&lt;&gt;"",NOT(ISNUMBER($W78))),"Review","OK"))))</f>
        <v/>
      </c>
      <c r="AA78" s="24">
        <f>IF($A78="","",IF(COUNTIF($A$5:$A$254,$A78)&gt;1,"Duplicate Plan ID","OK"))</f>
        <v/>
      </c>
    </row>
    <row r="79">
      <c r="A79" s="18" t="n"/>
      <c r="B79" s="18" t="n"/>
      <c r="C79" s="18" t="n"/>
      <c r="D79" s="18" t="n"/>
      <c r="E79" s="18" t="n"/>
      <c r="F79" s="46" t="n"/>
      <c r="G79" s="47" t="n"/>
      <c r="H79" s="47" t="n"/>
      <c r="I79" s="21">
        <f>IF($A79="","",IF(OR($G79&lt;=0,$H79&lt;=0),"",ROUNDUP($G79/$H79,0)))</f>
        <v/>
      </c>
      <c r="J79" s="48">
        <f>IF(OR($A79="",$F79="",$I79=""),"",EDATE($F79,$I79-1))</f>
        <v/>
      </c>
      <c r="K79" s="49">
        <f>IF(OR($A79="",$F79="",$G79&lt;=0,$H79&lt;=0),"",IF(Setup!$B$3&lt;$F79,0,MIN($G79,$H79*MIN($I79,DATEDIF($F79,Setup!$B$3,"m")+1))))</f>
        <v/>
      </c>
      <c r="L79" s="49">
        <f>IF($A79="","",SUMIFS(Payments!$F$5:$F$1004,Payments!$B$5:$B$1004,$A79,Payments!$G$5:$G$1004,"Posted",Payments!$E$5:$E$1004,"&lt;="&amp;Setup!$B$3))</f>
        <v/>
      </c>
      <c r="M79" s="49">
        <f>IF($A79="","",SUMIFS(Payments!$F$5:$F$1004,Payments!$B$5:$B$1004,$A79,Payments!$G$5:$G$1004,"Posted"))</f>
        <v/>
      </c>
      <c r="N79" s="49">
        <f>IF($A79="","",MAX(0,$G79-$L79))</f>
        <v/>
      </c>
      <c r="O79" s="49">
        <f>IF($A79="","",MAX(0,$K79-$L79))</f>
        <v/>
      </c>
      <c r="P79" s="21">
        <f>IF(OR($A79="",$O79&lt;=0,$R79=""),0,MAX(1,Setup!$B$3-$R79))</f>
        <v/>
      </c>
      <c r="Q79" s="24">
        <f>IF($A79="","",IF($O79&lt;=0,"",IF($P79&lt;=30,"1–30 Days",IF($P79&lt;=60,"31–60 Days",IF($P79&lt;=90,"61–90 Days","91+ Days")))))</f>
        <v/>
      </c>
      <c r="R79" s="48">
        <f>IF(OR($A79="",$F79="",$G79&lt;=0,$H79&lt;=0),"",IF($N79&lt;=0,"",EDATE($F79,MIN($I79-1,INT($L79/$H79)))))</f>
        <v/>
      </c>
      <c r="S79" s="21">
        <f>IF(OR($A79="",$R79=""),"",$R79-Setup!$B$3)</f>
        <v/>
      </c>
      <c r="T79" s="48">
        <f>IF($A79="","",IF(COUNTIFS(Payments!$B$5:$B$1004,$A79,Payments!$G$5:$G$1004,"Posted")=0,"",LOOKUP(2,1/((Payments!$B$5:$B$1004=$A79)*(Payments!$G$5:$G$1004="Posted")),Payments!$E$5:$E$1004)))</f>
        <v/>
      </c>
      <c r="U79" s="49">
        <f>IF(OR($A79="",$T79=""),"",SUMIFS(Payments!$F$5:$F$1004,Payments!$B$5:$B$1004,$A79,Payments!$G$5:$G$1004,"Posted",Payments!$E$5:$E$1004,$T79))</f>
        <v/>
      </c>
      <c r="V79" s="18" t="n"/>
      <c r="W79" s="46" t="n"/>
      <c r="X79" s="18" t="n"/>
      <c r="Y79" s="24">
        <f>IF($A79="","",IF($C79="Closed",IF($N79&lt;=0,"Paid","Closed With Balance"),IF(Setup!$B$3&lt;$F79,"Starts Later",IF($N79&lt;=0,"Paid",IF($O79&gt;0,"Overdue",IF(AND($R79&lt;&gt;"",$R79&gt;=Setup!$B$3,$R79&lt;=Setup!$B$3+Setup!$B$4),"Due Soon","Current"))))))</f>
        <v/>
      </c>
      <c r="Z79" s="24">
        <f>IF($A79="","",IF(OR($B79="",$C79="",$D79="",$E79="",$F79="",$G79&lt;=0,$H79&lt;=0,$V79=""),"Review",IF($H79&gt;$G79,"Review",IF(AND($W79&lt;&gt;"",NOT(ISNUMBER($W79))),"Review","OK"))))</f>
        <v/>
      </c>
      <c r="AA79" s="24">
        <f>IF($A79="","",IF(COUNTIF($A$5:$A$254,$A79)&gt;1,"Duplicate Plan ID","OK"))</f>
        <v/>
      </c>
    </row>
    <row r="80">
      <c r="A80" s="18" t="n"/>
      <c r="B80" s="18" t="n"/>
      <c r="C80" s="18" t="n"/>
      <c r="D80" s="18" t="n"/>
      <c r="E80" s="18" t="n"/>
      <c r="F80" s="46" t="n"/>
      <c r="G80" s="47" t="n"/>
      <c r="H80" s="47" t="n"/>
      <c r="I80" s="21">
        <f>IF($A80="","",IF(OR($G80&lt;=0,$H80&lt;=0),"",ROUNDUP($G80/$H80,0)))</f>
        <v/>
      </c>
      <c r="J80" s="48">
        <f>IF(OR($A80="",$F80="",$I80=""),"",EDATE($F80,$I80-1))</f>
        <v/>
      </c>
      <c r="K80" s="49">
        <f>IF(OR($A80="",$F80="",$G80&lt;=0,$H80&lt;=0),"",IF(Setup!$B$3&lt;$F80,0,MIN($G80,$H80*MIN($I80,DATEDIF($F80,Setup!$B$3,"m")+1))))</f>
        <v/>
      </c>
      <c r="L80" s="49">
        <f>IF($A80="","",SUMIFS(Payments!$F$5:$F$1004,Payments!$B$5:$B$1004,$A80,Payments!$G$5:$G$1004,"Posted",Payments!$E$5:$E$1004,"&lt;="&amp;Setup!$B$3))</f>
        <v/>
      </c>
      <c r="M80" s="49">
        <f>IF($A80="","",SUMIFS(Payments!$F$5:$F$1004,Payments!$B$5:$B$1004,$A80,Payments!$G$5:$G$1004,"Posted"))</f>
        <v/>
      </c>
      <c r="N80" s="49">
        <f>IF($A80="","",MAX(0,$G80-$L80))</f>
        <v/>
      </c>
      <c r="O80" s="49">
        <f>IF($A80="","",MAX(0,$K80-$L80))</f>
        <v/>
      </c>
      <c r="P80" s="21">
        <f>IF(OR($A80="",$O80&lt;=0,$R80=""),0,MAX(1,Setup!$B$3-$R80))</f>
        <v/>
      </c>
      <c r="Q80" s="24">
        <f>IF($A80="","",IF($O80&lt;=0,"",IF($P80&lt;=30,"1–30 Days",IF($P80&lt;=60,"31–60 Days",IF($P80&lt;=90,"61–90 Days","91+ Days")))))</f>
        <v/>
      </c>
      <c r="R80" s="48">
        <f>IF(OR($A80="",$F80="",$G80&lt;=0,$H80&lt;=0),"",IF($N80&lt;=0,"",EDATE($F80,MIN($I80-1,INT($L80/$H80)))))</f>
        <v/>
      </c>
      <c r="S80" s="21">
        <f>IF(OR($A80="",$R80=""),"",$R80-Setup!$B$3)</f>
        <v/>
      </c>
      <c r="T80" s="48">
        <f>IF($A80="","",IF(COUNTIFS(Payments!$B$5:$B$1004,$A80,Payments!$G$5:$G$1004,"Posted")=0,"",LOOKUP(2,1/((Payments!$B$5:$B$1004=$A80)*(Payments!$G$5:$G$1004="Posted")),Payments!$E$5:$E$1004)))</f>
        <v/>
      </c>
      <c r="U80" s="49">
        <f>IF(OR($A80="",$T80=""),"",SUMIFS(Payments!$F$5:$F$1004,Payments!$B$5:$B$1004,$A80,Payments!$G$5:$G$1004,"Posted",Payments!$E$5:$E$1004,$T80))</f>
        <v/>
      </c>
      <c r="V80" s="18" t="n"/>
      <c r="W80" s="46" t="n"/>
      <c r="X80" s="18" t="n"/>
      <c r="Y80" s="24">
        <f>IF($A80="","",IF($C80="Closed",IF($N80&lt;=0,"Paid","Closed With Balance"),IF(Setup!$B$3&lt;$F80,"Starts Later",IF($N80&lt;=0,"Paid",IF($O80&gt;0,"Overdue",IF(AND($R80&lt;&gt;"",$R80&gt;=Setup!$B$3,$R80&lt;=Setup!$B$3+Setup!$B$4),"Due Soon","Current"))))))</f>
        <v/>
      </c>
      <c r="Z80" s="24">
        <f>IF($A80="","",IF(OR($B80="",$C80="",$D80="",$E80="",$F80="",$G80&lt;=0,$H80&lt;=0,$V80=""),"Review",IF($H80&gt;$G80,"Review",IF(AND($W80&lt;&gt;"",NOT(ISNUMBER($W80))),"Review","OK"))))</f>
        <v/>
      </c>
      <c r="AA80" s="24">
        <f>IF($A80="","",IF(COUNTIF($A$5:$A$254,$A80)&gt;1,"Duplicate Plan ID","OK"))</f>
        <v/>
      </c>
    </row>
    <row r="81">
      <c r="A81" s="18" t="n"/>
      <c r="B81" s="18" t="n"/>
      <c r="C81" s="18" t="n"/>
      <c r="D81" s="18" t="n"/>
      <c r="E81" s="18" t="n"/>
      <c r="F81" s="46" t="n"/>
      <c r="G81" s="47" t="n"/>
      <c r="H81" s="47" t="n"/>
      <c r="I81" s="21">
        <f>IF($A81="","",IF(OR($G81&lt;=0,$H81&lt;=0),"",ROUNDUP($G81/$H81,0)))</f>
        <v/>
      </c>
      <c r="J81" s="48">
        <f>IF(OR($A81="",$F81="",$I81=""),"",EDATE($F81,$I81-1))</f>
        <v/>
      </c>
      <c r="K81" s="49">
        <f>IF(OR($A81="",$F81="",$G81&lt;=0,$H81&lt;=0),"",IF(Setup!$B$3&lt;$F81,0,MIN($G81,$H81*MIN($I81,DATEDIF($F81,Setup!$B$3,"m")+1))))</f>
        <v/>
      </c>
      <c r="L81" s="49">
        <f>IF($A81="","",SUMIFS(Payments!$F$5:$F$1004,Payments!$B$5:$B$1004,$A81,Payments!$G$5:$G$1004,"Posted",Payments!$E$5:$E$1004,"&lt;="&amp;Setup!$B$3))</f>
        <v/>
      </c>
      <c r="M81" s="49">
        <f>IF($A81="","",SUMIFS(Payments!$F$5:$F$1004,Payments!$B$5:$B$1004,$A81,Payments!$G$5:$G$1004,"Posted"))</f>
        <v/>
      </c>
      <c r="N81" s="49">
        <f>IF($A81="","",MAX(0,$G81-$L81))</f>
        <v/>
      </c>
      <c r="O81" s="49">
        <f>IF($A81="","",MAX(0,$K81-$L81))</f>
        <v/>
      </c>
      <c r="P81" s="21">
        <f>IF(OR($A81="",$O81&lt;=0,$R81=""),0,MAX(1,Setup!$B$3-$R81))</f>
        <v/>
      </c>
      <c r="Q81" s="24">
        <f>IF($A81="","",IF($O81&lt;=0,"",IF($P81&lt;=30,"1–30 Days",IF($P81&lt;=60,"31–60 Days",IF($P81&lt;=90,"61–90 Days","91+ Days")))))</f>
        <v/>
      </c>
      <c r="R81" s="48">
        <f>IF(OR($A81="",$F81="",$G81&lt;=0,$H81&lt;=0),"",IF($N81&lt;=0,"",EDATE($F81,MIN($I81-1,INT($L81/$H81)))))</f>
        <v/>
      </c>
      <c r="S81" s="21">
        <f>IF(OR($A81="",$R81=""),"",$R81-Setup!$B$3)</f>
        <v/>
      </c>
      <c r="T81" s="48">
        <f>IF($A81="","",IF(COUNTIFS(Payments!$B$5:$B$1004,$A81,Payments!$G$5:$G$1004,"Posted")=0,"",LOOKUP(2,1/((Payments!$B$5:$B$1004=$A81)*(Payments!$G$5:$G$1004="Posted")),Payments!$E$5:$E$1004)))</f>
        <v/>
      </c>
      <c r="U81" s="49">
        <f>IF(OR($A81="",$T81=""),"",SUMIFS(Payments!$F$5:$F$1004,Payments!$B$5:$B$1004,$A81,Payments!$G$5:$G$1004,"Posted",Payments!$E$5:$E$1004,$T81))</f>
        <v/>
      </c>
      <c r="V81" s="18" t="n"/>
      <c r="W81" s="46" t="n"/>
      <c r="X81" s="18" t="n"/>
      <c r="Y81" s="24">
        <f>IF($A81="","",IF($C81="Closed",IF($N81&lt;=0,"Paid","Closed With Balance"),IF(Setup!$B$3&lt;$F81,"Starts Later",IF($N81&lt;=0,"Paid",IF($O81&gt;0,"Overdue",IF(AND($R81&lt;&gt;"",$R81&gt;=Setup!$B$3,$R81&lt;=Setup!$B$3+Setup!$B$4),"Due Soon","Current"))))))</f>
        <v/>
      </c>
      <c r="Z81" s="24">
        <f>IF($A81="","",IF(OR($B81="",$C81="",$D81="",$E81="",$F81="",$G81&lt;=0,$H81&lt;=0,$V81=""),"Review",IF($H81&gt;$G81,"Review",IF(AND($W81&lt;&gt;"",NOT(ISNUMBER($W81))),"Review","OK"))))</f>
        <v/>
      </c>
      <c r="AA81" s="24">
        <f>IF($A81="","",IF(COUNTIF($A$5:$A$254,$A81)&gt;1,"Duplicate Plan ID","OK"))</f>
        <v/>
      </c>
    </row>
    <row r="82">
      <c r="A82" s="18" t="n"/>
      <c r="B82" s="18" t="n"/>
      <c r="C82" s="18" t="n"/>
      <c r="D82" s="18" t="n"/>
      <c r="E82" s="18" t="n"/>
      <c r="F82" s="46" t="n"/>
      <c r="G82" s="47" t="n"/>
      <c r="H82" s="47" t="n"/>
      <c r="I82" s="21">
        <f>IF($A82="","",IF(OR($G82&lt;=0,$H82&lt;=0),"",ROUNDUP($G82/$H82,0)))</f>
        <v/>
      </c>
      <c r="J82" s="48">
        <f>IF(OR($A82="",$F82="",$I82=""),"",EDATE($F82,$I82-1))</f>
        <v/>
      </c>
      <c r="K82" s="49">
        <f>IF(OR($A82="",$F82="",$G82&lt;=0,$H82&lt;=0),"",IF(Setup!$B$3&lt;$F82,0,MIN($G82,$H82*MIN($I82,DATEDIF($F82,Setup!$B$3,"m")+1))))</f>
        <v/>
      </c>
      <c r="L82" s="49">
        <f>IF($A82="","",SUMIFS(Payments!$F$5:$F$1004,Payments!$B$5:$B$1004,$A82,Payments!$G$5:$G$1004,"Posted",Payments!$E$5:$E$1004,"&lt;="&amp;Setup!$B$3))</f>
        <v/>
      </c>
      <c r="M82" s="49">
        <f>IF($A82="","",SUMIFS(Payments!$F$5:$F$1004,Payments!$B$5:$B$1004,$A82,Payments!$G$5:$G$1004,"Posted"))</f>
        <v/>
      </c>
      <c r="N82" s="49">
        <f>IF($A82="","",MAX(0,$G82-$L82))</f>
        <v/>
      </c>
      <c r="O82" s="49">
        <f>IF($A82="","",MAX(0,$K82-$L82))</f>
        <v/>
      </c>
      <c r="P82" s="21">
        <f>IF(OR($A82="",$O82&lt;=0,$R82=""),0,MAX(1,Setup!$B$3-$R82))</f>
        <v/>
      </c>
      <c r="Q82" s="24">
        <f>IF($A82="","",IF($O82&lt;=0,"",IF($P82&lt;=30,"1–30 Days",IF($P82&lt;=60,"31–60 Days",IF($P82&lt;=90,"61–90 Days","91+ Days")))))</f>
        <v/>
      </c>
      <c r="R82" s="48">
        <f>IF(OR($A82="",$F82="",$G82&lt;=0,$H82&lt;=0),"",IF($N82&lt;=0,"",EDATE($F82,MIN($I82-1,INT($L82/$H82)))))</f>
        <v/>
      </c>
      <c r="S82" s="21">
        <f>IF(OR($A82="",$R82=""),"",$R82-Setup!$B$3)</f>
        <v/>
      </c>
      <c r="T82" s="48">
        <f>IF($A82="","",IF(COUNTIFS(Payments!$B$5:$B$1004,$A82,Payments!$G$5:$G$1004,"Posted")=0,"",LOOKUP(2,1/((Payments!$B$5:$B$1004=$A82)*(Payments!$G$5:$G$1004="Posted")),Payments!$E$5:$E$1004)))</f>
        <v/>
      </c>
      <c r="U82" s="49">
        <f>IF(OR($A82="",$T82=""),"",SUMIFS(Payments!$F$5:$F$1004,Payments!$B$5:$B$1004,$A82,Payments!$G$5:$G$1004,"Posted",Payments!$E$5:$E$1004,$T82))</f>
        <v/>
      </c>
      <c r="V82" s="18" t="n"/>
      <c r="W82" s="46" t="n"/>
      <c r="X82" s="18" t="n"/>
      <c r="Y82" s="24">
        <f>IF($A82="","",IF($C82="Closed",IF($N82&lt;=0,"Paid","Closed With Balance"),IF(Setup!$B$3&lt;$F82,"Starts Later",IF($N82&lt;=0,"Paid",IF($O82&gt;0,"Overdue",IF(AND($R82&lt;&gt;"",$R82&gt;=Setup!$B$3,$R82&lt;=Setup!$B$3+Setup!$B$4),"Due Soon","Current"))))))</f>
        <v/>
      </c>
      <c r="Z82" s="24">
        <f>IF($A82="","",IF(OR($B82="",$C82="",$D82="",$E82="",$F82="",$G82&lt;=0,$H82&lt;=0,$V82=""),"Review",IF($H82&gt;$G82,"Review",IF(AND($W82&lt;&gt;"",NOT(ISNUMBER($W82))),"Review","OK"))))</f>
        <v/>
      </c>
      <c r="AA82" s="24">
        <f>IF($A82="","",IF(COUNTIF($A$5:$A$254,$A82)&gt;1,"Duplicate Plan ID","OK"))</f>
        <v/>
      </c>
    </row>
    <row r="83">
      <c r="A83" s="18" t="n"/>
      <c r="B83" s="18" t="n"/>
      <c r="C83" s="18" t="n"/>
      <c r="D83" s="18" t="n"/>
      <c r="E83" s="18" t="n"/>
      <c r="F83" s="46" t="n"/>
      <c r="G83" s="47" t="n"/>
      <c r="H83" s="47" t="n"/>
      <c r="I83" s="21">
        <f>IF($A83="","",IF(OR($G83&lt;=0,$H83&lt;=0),"",ROUNDUP($G83/$H83,0)))</f>
        <v/>
      </c>
      <c r="J83" s="48">
        <f>IF(OR($A83="",$F83="",$I83=""),"",EDATE($F83,$I83-1))</f>
        <v/>
      </c>
      <c r="K83" s="49">
        <f>IF(OR($A83="",$F83="",$G83&lt;=0,$H83&lt;=0),"",IF(Setup!$B$3&lt;$F83,0,MIN($G83,$H83*MIN($I83,DATEDIF($F83,Setup!$B$3,"m")+1))))</f>
        <v/>
      </c>
      <c r="L83" s="49">
        <f>IF($A83="","",SUMIFS(Payments!$F$5:$F$1004,Payments!$B$5:$B$1004,$A83,Payments!$G$5:$G$1004,"Posted",Payments!$E$5:$E$1004,"&lt;="&amp;Setup!$B$3))</f>
        <v/>
      </c>
      <c r="M83" s="49">
        <f>IF($A83="","",SUMIFS(Payments!$F$5:$F$1004,Payments!$B$5:$B$1004,$A83,Payments!$G$5:$G$1004,"Posted"))</f>
        <v/>
      </c>
      <c r="N83" s="49">
        <f>IF($A83="","",MAX(0,$G83-$L83))</f>
        <v/>
      </c>
      <c r="O83" s="49">
        <f>IF($A83="","",MAX(0,$K83-$L83))</f>
        <v/>
      </c>
      <c r="P83" s="21">
        <f>IF(OR($A83="",$O83&lt;=0,$R83=""),0,MAX(1,Setup!$B$3-$R83))</f>
        <v/>
      </c>
      <c r="Q83" s="24">
        <f>IF($A83="","",IF($O83&lt;=0,"",IF($P83&lt;=30,"1–30 Days",IF($P83&lt;=60,"31–60 Days",IF($P83&lt;=90,"61–90 Days","91+ Days")))))</f>
        <v/>
      </c>
      <c r="R83" s="48">
        <f>IF(OR($A83="",$F83="",$G83&lt;=0,$H83&lt;=0),"",IF($N83&lt;=0,"",EDATE($F83,MIN($I83-1,INT($L83/$H83)))))</f>
        <v/>
      </c>
      <c r="S83" s="21">
        <f>IF(OR($A83="",$R83=""),"",$R83-Setup!$B$3)</f>
        <v/>
      </c>
      <c r="T83" s="48">
        <f>IF($A83="","",IF(COUNTIFS(Payments!$B$5:$B$1004,$A83,Payments!$G$5:$G$1004,"Posted")=0,"",LOOKUP(2,1/((Payments!$B$5:$B$1004=$A83)*(Payments!$G$5:$G$1004="Posted")),Payments!$E$5:$E$1004)))</f>
        <v/>
      </c>
      <c r="U83" s="49">
        <f>IF(OR($A83="",$T83=""),"",SUMIFS(Payments!$F$5:$F$1004,Payments!$B$5:$B$1004,$A83,Payments!$G$5:$G$1004,"Posted",Payments!$E$5:$E$1004,$T83))</f>
        <v/>
      </c>
      <c r="V83" s="18" t="n"/>
      <c r="W83" s="46" t="n"/>
      <c r="X83" s="18" t="n"/>
      <c r="Y83" s="24">
        <f>IF($A83="","",IF($C83="Closed",IF($N83&lt;=0,"Paid","Closed With Balance"),IF(Setup!$B$3&lt;$F83,"Starts Later",IF($N83&lt;=0,"Paid",IF($O83&gt;0,"Overdue",IF(AND($R83&lt;&gt;"",$R83&gt;=Setup!$B$3,$R83&lt;=Setup!$B$3+Setup!$B$4),"Due Soon","Current"))))))</f>
        <v/>
      </c>
      <c r="Z83" s="24">
        <f>IF($A83="","",IF(OR($B83="",$C83="",$D83="",$E83="",$F83="",$G83&lt;=0,$H83&lt;=0,$V83=""),"Review",IF($H83&gt;$G83,"Review",IF(AND($W83&lt;&gt;"",NOT(ISNUMBER($W83))),"Review","OK"))))</f>
        <v/>
      </c>
      <c r="AA83" s="24">
        <f>IF($A83="","",IF(COUNTIF($A$5:$A$254,$A83)&gt;1,"Duplicate Plan ID","OK"))</f>
        <v/>
      </c>
    </row>
    <row r="84">
      <c r="A84" s="18" t="n"/>
      <c r="B84" s="18" t="n"/>
      <c r="C84" s="18" t="n"/>
      <c r="D84" s="18" t="n"/>
      <c r="E84" s="18" t="n"/>
      <c r="F84" s="46" t="n"/>
      <c r="G84" s="47" t="n"/>
      <c r="H84" s="47" t="n"/>
      <c r="I84" s="21">
        <f>IF($A84="","",IF(OR($G84&lt;=0,$H84&lt;=0),"",ROUNDUP($G84/$H84,0)))</f>
        <v/>
      </c>
      <c r="J84" s="48">
        <f>IF(OR($A84="",$F84="",$I84=""),"",EDATE($F84,$I84-1))</f>
        <v/>
      </c>
      <c r="K84" s="49">
        <f>IF(OR($A84="",$F84="",$G84&lt;=0,$H84&lt;=0),"",IF(Setup!$B$3&lt;$F84,0,MIN($G84,$H84*MIN($I84,DATEDIF($F84,Setup!$B$3,"m")+1))))</f>
        <v/>
      </c>
      <c r="L84" s="49">
        <f>IF($A84="","",SUMIFS(Payments!$F$5:$F$1004,Payments!$B$5:$B$1004,$A84,Payments!$G$5:$G$1004,"Posted",Payments!$E$5:$E$1004,"&lt;="&amp;Setup!$B$3))</f>
        <v/>
      </c>
      <c r="M84" s="49">
        <f>IF($A84="","",SUMIFS(Payments!$F$5:$F$1004,Payments!$B$5:$B$1004,$A84,Payments!$G$5:$G$1004,"Posted"))</f>
        <v/>
      </c>
      <c r="N84" s="49">
        <f>IF($A84="","",MAX(0,$G84-$L84))</f>
        <v/>
      </c>
      <c r="O84" s="49">
        <f>IF($A84="","",MAX(0,$K84-$L84))</f>
        <v/>
      </c>
      <c r="P84" s="21">
        <f>IF(OR($A84="",$O84&lt;=0,$R84=""),0,MAX(1,Setup!$B$3-$R84))</f>
        <v/>
      </c>
      <c r="Q84" s="24">
        <f>IF($A84="","",IF($O84&lt;=0,"",IF($P84&lt;=30,"1–30 Days",IF($P84&lt;=60,"31–60 Days",IF($P84&lt;=90,"61–90 Days","91+ Days")))))</f>
        <v/>
      </c>
      <c r="R84" s="48">
        <f>IF(OR($A84="",$F84="",$G84&lt;=0,$H84&lt;=0),"",IF($N84&lt;=0,"",EDATE($F84,MIN($I84-1,INT($L84/$H84)))))</f>
        <v/>
      </c>
      <c r="S84" s="21">
        <f>IF(OR($A84="",$R84=""),"",$R84-Setup!$B$3)</f>
        <v/>
      </c>
      <c r="T84" s="48">
        <f>IF($A84="","",IF(COUNTIFS(Payments!$B$5:$B$1004,$A84,Payments!$G$5:$G$1004,"Posted")=0,"",LOOKUP(2,1/((Payments!$B$5:$B$1004=$A84)*(Payments!$G$5:$G$1004="Posted")),Payments!$E$5:$E$1004)))</f>
        <v/>
      </c>
      <c r="U84" s="49">
        <f>IF(OR($A84="",$T84=""),"",SUMIFS(Payments!$F$5:$F$1004,Payments!$B$5:$B$1004,$A84,Payments!$G$5:$G$1004,"Posted",Payments!$E$5:$E$1004,$T84))</f>
        <v/>
      </c>
      <c r="V84" s="18" t="n"/>
      <c r="W84" s="46" t="n"/>
      <c r="X84" s="18" t="n"/>
      <c r="Y84" s="24">
        <f>IF($A84="","",IF($C84="Closed",IF($N84&lt;=0,"Paid","Closed With Balance"),IF(Setup!$B$3&lt;$F84,"Starts Later",IF($N84&lt;=0,"Paid",IF($O84&gt;0,"Overdue",IF(AND($R84&lt;&gt;"",$R84&gt;=Setup!$B$3,$R84&lt;=Setup!$B$3+Setup!$B$4),"Due Soon","Current"))))))</f>
        <v/>
      </c>
      <c r="Z84" s="24">
        <f>IF($A84="","",IF(OR($B84="",$C84="",$D84="",$E84="",$F84="",$G84&lt;=0,$H84&lt;=0,$V84=""),"Review",IF($H84&gt;$G84,"Review",IF(AND($W84&lt;&gt;"",NOT(ISNUMBER($W84))),"Review","OK"))))</f>
        <v/>
      </c>
      <c r="AA84" s="24">
        <f>IF($A84="","",IF(COUNTIF($A$5:$A$254,$A84)&gt;1,"Duplicate Plan ID","OK"))</f>
        <v/>
      </c>
    </row>
    <row r="85">
      <c r="A85" s="18" t="n"/>
      <c r="B85" s="18" t="n"/>
      <c r="C85" s="18" t="n"/>
      <c r="D85" s="18" t="n"/>
      <c r="E85" s="18" t="n"/>
      <c r="F85" s="46" t="n"/>
      <c r="G85" s="47" t="n"/>
      <c r="H85" s="47" t="n"/>
      <c r="I85" s="21">
        <f>IF($A85="","",IF(OR($G85&lt;=0,$H85&lt;=0),"",ROUNDUP($G85/$H85,0)))</f>
        <v/>
      </c>
      <c r="J85" s="48">
        <f>IF(OR($A85="",$F85="",$I85=""),"",EDATE($F85,$I85-1))</f>
        <v/>
      </c>
      <c r="K85" s="49">
        <f>IF(OR($A85="",$F85="",$G85&lt;=0,$H85&lt;=0),"",IF(Setup!$B$3&lt;$F85,0,MIN($G85,$H85*MIN($I85,DATEDIF($F85,Setup!$B$3,"m")+1))))</f>
        <v/>
      </c>
      <c r="L85" s="49">
        <f>IF($A85="","",SUMIFS(Payments!$F$5:$F$1004,Payments!$B$5:$B$1004,$A85,Payments!$G$5:$G$1004,"Posted",Payments!$E$5:$E$1004,"&lt;="&amp;Setup!$B$3))</f>
        <v/>
      </c>
      <c r="M85" s="49">
        <f>IF($A85="","",SUMIFS(Payments!$F$5:$F$1004,Payments!$B$5:$B$1004,$A85,Payments!$G$5:$G$1004,"Posted"))</f>
        <v/>
      </c>
      <c r="N85" s="49">
        <f>IF($A85="","",MAX(0,$G85-$L85))</f>
        <v/>
      </c>
      <c r="O85" s="49">
        <f>IF($A85="","",MAX(0,$K85-$L85))</f>
        <v/>
      </c>
      <c r="P85" s="21">
        <f>IF(OR($A85="",$O85&lt;=0,$R85=""),0,MAX(1,Setup!$B$3-$R85))</f>
        <v/>
      </c>
      <c r="Q85" s="24">
        <f>IF($A85="","",IF($O85&lt;=0,"",IF($P85&lt;=30,"1–30 Days",IF($P85&lt;=60,"31–60 Days",IF($P85&lt;=90,"61–90 Days","91+ Days")))))</f>
        <v/>
      </c>
      <c r="R85" s="48">
        <f>IF(OR($A85="",$F85="",$G85&lt;=0,$H85&lt;=0),"",IF($N85&lt;=0,"",EDATE($F85,MIN($I85-1,INT($L85/$H85)))))</f>
        <v/>
      </c>
      <c r="S85" s="21">
        <f>IF(OR($A85="",$R85=""),"",$R85-Setup!$B$3)</f>
        <v/>
      </c>
      <c r="T85" s="48">
        <f>IF($A85="","",IF(COUNTIFS(Payments!$B$5:$B$1004,$A85,Payments!$G$5:$G$1004,"Posted")=0,"",LOOKUP(2,1/((Payments!$B$5:$B$1004=$A85)*(Payments!$G$5:$G$1004="Posted")),Payments!$E$5:$E$1004)))</f>
        <v/>
      </c>
      <c r="U85" s="49">
        <f>IF(OR($A85="",$T85=""),"",SUMIFS(Payments!$F$5:$F$1004,Payments!$B$5:$B$1004,$A85,Payments!$G$5:$G$1004,"Posted",Payments!$E$5:$E$1004,$T85))</f>
        <v/>
      </c>
      <c r="V85" s="18" t="n"/>
      <c r="W85" s="46" t="n"/>
      <c r="X85" s="18" t="n"/>
      <c r="Y85" s="24">
        <f>IF($A85="","",IF($C85="Closed",IF($N85&lt;=0,"Paid","Closed With Balance"),IF(Setup!$B$3&lt;$F85,"Starts Later",IF($N85&lt;=0,"Paid",IF($O85&gt;0,"Overdue",IF(AND($R85&lt;&gt;"",$R85&gt;=Setup!$B$3,$R85&lt;=Setup!$B$3+Setup!$B$4),"Due Soon","Current"))))))</f>
        <v/>
      </c>
      <c r="Z85" s="24">
        <f>IF($A85="","",IF(OR($B85="",$C85="",$D85="",$E85="",$F85="",$G85&lt;=0,$H85&lt;=0,$V85=""),"Review",IF($H85&gt;$G85,"Review",IF(AND($W85&lt;&gt;"",NOT(ISNUMBER($W85))),"Review","OK"))))</f>
        <v/>
      </c>
      <c r="AA85" s="24">
        <f>IF($A85="","",IF(COUNTIF($A$5:$A$254,$A85)&gt;1,"Duplicate Plan ID","OK"))</f>
        <v/>
      </c>
    </row>
    <row r="86">
      <c r="A86" s="18" t="n"/>
      <c r="B86" s="18" t="n"/>
      <c r="C86" s="18" t="n"/>
      <c r="D86" s="18" t="n"/>
      <c r="E86" s="18" t="n"/>
      <c r="F86" s="46" t="n"/>
      <c r="G86" s="47" t="n"/>
      <c r="H86" s="47" t="n"/>
      <c r="I86" s="21">
        <f>IF($A86="","",IF(OR($G86&lt;=0,$H86&lt;=0),"",ROUNDUP($G86/$H86,0)))</f>
        <v/>
      </c>
      <c r="J86" s="48">
        <f>IF(OR($A86="",$F86="",$I86=""),"",EDATE($F86,$I86-1))</f>
        <v/>
      </c>
      <c r="K86" s="49">
        <f>IF(OR($A86="",$F86="",$G86&lt;=0,$H86&lt;=0),"",IF(Setup!$B$3&lt;$F86,0,MIN($G86,$H86*MIN($I86,DATEDIF($F86,Setup!$B$3,"m")+1))))</f>
        <v/>
      </c>
      <c r="L86" s="49">
        <f>IF($A86="","",SUMIFS(Payments!$F$5:$F$1004,Payments!$B$5:$B$1004,$A86,Payments!$G$5:$G$1004,"Posted",Payments!$E$5:$E$1004,"&lt;="&amp;Setup!$B$3))</f>
        <v/>
      </c>
      <c r="M86" s="49">
        <f>IF($A86="","",SUMIFS(Payments!$F$5:$F$1004,Payments!$B$5:$B$1004,$A86,Payments!$G$5:$G$1004,"Posted"))</f>
        <v/>
      </c>
      <c r="N86" s="49">
        <f>IF($A86="","",MAX(0,$G86-$L86))</f>
        <v/>
      </c>
      <c r="O86" s="49">
        <f>IF($A86="","",MAX(0,$K86-$L86))</f>
        <v/>
      </c>
      <c r="P86" s="21">
        <f>IF(OR($A86="",$O86&lt;=0,$R86=""),0,MAX(1,Setup!$B$3-$R86))</f>
        <v/>
      </c>
      <c r="Q86" s="24">
        <f>IF($A86="","",IF($O86&lt;=0,"",IF($P86&lt;=30,"1–30 Days",IF($P86&lt;=60,"31–60 Days",IF($P86&lt;=90,"61–90 Days","91+ Days")))))</f>
        <v/>
      </c>
      <c r="R86" s="48">
        <f>IF(OR($A86="",$F86="",$G86&lt;=0,$H86&lt;=0),"",IF($N86&lt;=0,"",EDATE($F86,MIN($I86-1,INT($L86/$H86)))))</f>
        <v/>
      </c>
      <c r="S86" s="21">
        <f>IF(OR($A86="",$R86=""),"",$R86-Setup!$B$3)</f>
        <v/>
      </c>
      <c r="T86" s="48">
        <f>IF($A86="","",IF(COUNTIFS(Payments!$B$5:$B$1004,$A86,Payments!$G$5:$G$1004,"Posted")=0,"",LOOKUP(2,1/((Payments!$B$5:$B$1004=$A86)*(Payments!$G$5:$G$1004="Posted")),Payments!$E$5:$E$1004)))</f>
        <v/>
      </c>
      <c r="U86" s="49">
        <f>IF(OR($A86="",$T86=""),"",SUMIFS(Payments!$F$5:$F$1004,Payments!$B$5:$B$1004,$A86,Payments!$G$5:$G$1004,"Posted",Payments!$E$5:$E$1004,$T86))</f>
        <v/>
      </c>
      <c r="V86" s="18" t="n"/>
      <c r="W86" s="46" t="n"/>
      <c r="X86" s="18" t="n"/>
      <c r="Y86" s="24">
        <f>IF($A86="","",IF($C86="Closed",IF($N86&lt;=0,"Paid","Closed With Balance"),IF(Setup!$B$3&lt;$F86,"Starts Later",IF($N86&lt;=0,"Paid",IF($O86&gt;0,"Overdue",IF(AND($R86&lt;&gt;"",$R86&gt;=Setup!$B$3,$R86&lt;=Setup!$B$3+Setup!$B$4),"Due Soon","Current"))))))</f>
        <v/>
      </c>
      <c r="Z86" s="24">
        <f>IF($A86="","",IF(OR($B86="",$C86="",$D86="",$E86="",$F86="",$G86&lt;=0,$H86&lt;=0,$V86=""),"Review",IF($H86&gt;$G86,"Review",IF(AND($W86&lt;&gt;"",NOT(ISNUMBER($W86))),"Review","OK"))))</f>
        <v/>
      </c>
      <c r="AA86" s="24">
        <f>IF($A86="","",IF(COUNTIF($A$5:$A$254,$A86)&gt;1,"Duplicate Plan ID","OK"))</f>
        <v/>
      </c>
    </row>
    <row r="87">
      <c r="A87" s="18" t="n"/>
      <c r="B87" s="18" t="n"/>
      <c r="C87" s="18" t="n"/>
      <c r="D87" s="18" t="n"/>
      <c r="E87" s="18" t="n"/>
      <c r="F87" s="46" t="n"/>
      <c r="G87" s="47" t="n"/>
      <c r="H87" s="47" t="n"/>
      <c r="I87" s="21">
        <f>IF($A87="","",IF(OR($G87&lt;=0,$H87&lt;=0),"",ROUNDUP($G87/$H87,0)))</f>
        <v/>
      </c>
      <c r="J87" s="48">
        <f>IF(OR($A87="",$F87="",$I87=""),"",EDATE($F87,$I87-1))</f>
        <v/>
      </c>
      <c r="K87" s="49">
        <f>IF(OR($A87="",$F87="",$G87&lt;=0,$H87&lt;=0),"",IF(Setup!$B$3&lt;$F87,0,MIN($G87,$H87*MIN($I87,DATEDIF($F87,Setup!$B$3,"m")+1))))</f>
        <v/>
      </c>
      <c r="L87" s="49">
        <f>IF($A87="","",SUMIFS(Payments!$F$5:$F$1004,Payments!$B$5:$B$1004,$A87,Payments!$G$5:$G$1004,"Posted",Payments!$E$5:$E$1004,"&lt;="&amp;Setup!$B$3))</f>
        <v/>
      </c>
      <c r="M87" s="49">
        <f>IF($A87="","",SUMIFS(Payments!$F$5:$F$1004,Payments!$B$5:$B$1004,$A87,Payments!$G$5:$G$1004,"Posted"))</f>
        <v/>
      </c>
      <c r="N87" s="49">
        <f>IF($A87="","",MAX(0,$G87-$L87))</f>
        <v/>
      </c>
      <c r="O87" s="49">
        <f>IF($A87="","",MAX(0,$K87-$L87))</f>
        <v/>
      </c>
      <c r="P87" s="21">
        <f>IF(OR($A87="",$O87&lt;=0,$R87=""),0,MAX(1,Setup!$B$3-$R87))</f>
        <v/>
      </c>
      <c r="Q87" s="24">
        <f>IF($A87="","",IF($O87&lt;=0,"",IF($P87&lt;=30,"1–30 Days",IF($P87&lt;=60,"31–60 Days",IF($P87&lt;=90,"61–90 Days","91+ Days")))))</f>
        <v/>
      </c>
      <c r="R87" s="48">
        <f>IF(OR($A87="",$F87="",$G87&lt;=0,$H87&lt;=0),"",IF($N87&lt;=0,"",EDATE($F87,MIN($I87-1,INT($L87/$H87)))))</f>
        <v/>
      </c>
      <c r="S87" s="21">
        <f>IF(OR($A87="",$R87=""),"",$R87-Setup!$B$3)</f>
        <v/>
      </c>
      <c r="T87" s="48">
        <f>IF($A87="","",IF(COUNTIFS(Payments!$B$5:$B$1004,$A87,Payments!$G$5:$G$1004,"Posted")=0,"",LOOKUP(2,1/((Payments!$B$5:$B$1004=$A87)*(Payments!$G$5:$G$1004="Posted")),Payments!$E$5:$E$1004)))</f>
        <v/>
      </c>
      <c r="U87" s="49">
        <f>IF(OR($A87="",$T87=""),"",SUMIFS(Payments!$F$5:$F$1004,Payments!$B$5:$B$1004,$A87,Payments!$G$5:$G$1004,"Posted",Payments!$E$5:$E$1004,$T87))</f>
        <v/>
      </c>
      <c r="V87" s="18" t="n"/>
      <c r="W87" s="46" t="n"/>
      <c r="X87" s="18" t="n"/>
      <c r="Y87" s="24">
        <f>IF($A87="","",IF($C87="Closed",IF($N87&lt;=0,"Paid","Closed With Balance"),IF(Setup!$B$3&lt;$F87,"Starts Later",IF($N87&lt;=0,"Paid",IF($O87&gt;0,"Overdue",IF(AND($R87&lt;&gt;"",$R87&gt;=Setup!$B$3,$R87&lt;=Setup!$B$3+Setup!$B$4),"Due Soon","Current"))))))</f>
        <v/>
      </c>
      <c r="Z87" s="24">
        <f>IF($A87="","",IF(OR($B87="",$C87="",$D87="",$E87="",$F87="",$G87&lt;=0,$H87&lt;=0,$V87=""),"Review",IF($H87&gt;$G87,"Review",IF(AND($W87&lt;&gt;"",NOT(ISNUMBER($W87))),"Review","OK"))))</f>
        <v/>
      </c>
      <c r="AA87" s="24">
        <f>IF($A87="","",IF(COUNTIF($A$5:$A$254,$A87)&gt;1,"Duplicate Plan ID","OK"))</f>
        <v/>
      </c>
    </row>
    <row r="88">
      <c r="A88" s="18" t="n"/>
      <c r="B88" s="18" t="n"/>
      <c r="C88" s="18" t="n"/>
      <c r="D88" s="18" t="n"/>
      <c r="E88" s="18" t="n"/>
      <c r="F88" s="46" t="n"/>
      <c r="G88" s="47" t="n"/>
      <c r="H88" s="47" t="n"/>
      <c r="I88" s="21">
        <f>IF($A88="","",IF(OR($G88&lt;=0,$H88&lt;=0),"",ROUNDUP($G88/$H88,0)))</f>
        <v/>
      </c>
      <c r="J88" s="48">
        <f>IF(OR($A88="",$F88="",$I88=""),"",EDATE($F88,$I88-1))</f>
        <v/>
      </c>
      <c r="K88" s="49">
        <f>IF(OR($A88="",$F88="",$G88&lt;=0,$H88&lt;=0),"",IF(Setup!$B$3&lt;$F88,0,MIN($G88,$H88*MIN($I88,DATEDIF($F88,Setup!$B$3,"m")+1))))</f>
        <v/>
      </c>
      <c r="L88" s="49">
        <f>IF($A88="","",SUMIFS(Payments!$F$5:$F$1004,Payments!$B$5:$B$1004,$A88,Payments!$G$5:$G$1004,"Posted",Payments!$E$5:$E$1004,"&lt;="&amp;Setup!$B$3))</f>
        <v/>
      </c>
      <c r="M88" s="49">
        <f>IF($A88="","",SUMIFS(Payments!$F$5:$F$1004,Payments!$B$5:$B$1004,$A88,Payments!$G$5:$G$1004,"Posted"))</f>
        <v/>
      </c>
      <c r="N88" s="49">
        <f>IF($A88="","",MAX(0,$G88-$L88))</f>
        <v/>
      </c>
      <c r="O88" s="49">
        <f>IF($A88="","",MAX(0,$K88-$L88))</f>
        <v/>
      </c>
      <c r="P88" s="21">
        <f>IF(OR($A88="",$O88&lt;=0,$R88=""),0,MAX(1,Setup!$B$3-$R88))</f>
        <v/>
      </c>
      <c r="Q88" s="24">
        <f>IF($A88="","",IF($O88&lt;=0,"",IF($P88&lt;=30,"1–30 Days",IF($P88&lt;=60,"31–60 Days",IF($P88&lt;=90,"61–90 Days","91+ Days")))))</f>
        <v/>
      </c>
      <c r="R88" s="48">
        <f>IF(OR($A88="",$F88="",$G88&lt;=0,$H88&lt;=0),"",IF($N88&lt;=0,"",EDATE($F88,MIN($I88-1,INT($L88/$H88)))))</f>
        <v/>
      </c>
      <c r="S88" s="21">
        <f>IF(OR($A88="",$R88=""),"",$R88-Setup!$B$3)</f>
        <v/>
      </c>
      <c r="T88" s="48">
        <f>IF($A88="","",IF(COUNTIFS(Payments!$B$5:$B$1004,$A88,Payments!$G$5:$G$1004,"Posted")=0,"",LOOKUP(2,1/((Payments!$B$5:$B$1004=$A88)*(Payments!$G$5:$G$1004="Posted")),Payments!$E$5:$E$1004)))</f>
        <v/>
      </c>
      <c r="U88" s="49">
        <f>IF(OR($A88="",$T88=""),"",SUMIFS(Payments!$F$5:$F$1004,Payments!$B$5:$B$1004,$A88,Payments!$G$5:$G$1004,"Posted",Payments!$E$5:$E$1004,$T88))</f>
        <v/>
      </c>
      <c r="V88" s="18" t="n"/>
      <c r="W88" s="46" t="n"/>
      <c r="X88" s="18" t="n"/>
      <c r="Y88" s="24">
        <f>IF($A88="","",IF($C88="Closed",IF($N88&lt;=0,"Paid","Closed With Balance"),IF(Setup!$B$3&lt;$F88,"Starts Later",IF($N88&lt;=0,"Paid",IF($O88&gt;0,"Overdue",IF(AND($R88&lt;&gt;"",$R88&gt;=Setup!$B$3,$R88&lt;=Setup!$B$3+Setup!$B$4),"Due Soon","Current"))))))</f>
        <v/>
      </c>
      <c r="Z88" s="24">
        <f>IF($A88="","",IF(OR($B88="",$C88="",$D88="",$E88="",$F88="",$G88&lt;=0,$H88&lt;=0,$V88=""),"Review",IF($H88&gt;$G88,"Review",IF(AND($W88&lt;&gt;"",NOT(ISNUMBER($W88))),"Review","OK"))))</f>
        <v/>
      </c>
      <c r="AA88" s="24">
        <f>IF($A88="","",IF(COUNTIF($A$5:$A$254,$A88)&gt;1,"Duplicate Plan ID","OK"))</f>
        <v/>
      </c>
    </row>
    <row r="89">
      <c r="A89" s="18" t="n"/>
      <c r="B89" s="18" t="n"/>
      <c r="C89" s="18" t="n"/>
      <c r="D89" s="18" t="n"/>
      <c r="E89" s="18" t="n"/>
      <c r="F89" s="46" t="n"/>
      <c r="G89" s="47" t="n"/>
      <c r="H89" s="47" t="n"/>
      <c r="I89" s="21">
        <f>IF($A89="","",IF(OR($G89&lt;=0,$H89&lt;=0),"",ROUNDUP($G89/$H89,0)))</f>
        <v/>
      </c>
      <c r="J89" s="48">
        <f>IF(OR($A89="",$F89="",$I89=""),"",EDATE($F89,$I89-1))</f>
        <v/>
      </c>
      <c r="K89" s="49">
        <f>IF(OR($A89="",$F89="",$G89&lt;=0,$H89&lt;=0),"",IF(Setup!$B$3&lt;$F89,0,MIN($G89,$H89*MIN($I89,DATEDIF($F89,Setup!$B$3,"m")+1))))</f>
        <v/>
      </c>
      <c r="L89" s="49">
        <f>IF($A89="","",SUMIFS(Payments!$F$5:$F$1004,Payments!$B$5:$B$1004,$A89,Payments!$G$5:$G$1004,"Posted",Payments!$E$5:$E$1004,"&lt;="&amp;Setup!$B$3))</f>
        <v/>
      </c>
      <c r="M89" s="49">
        <f>IF($A89="","",SUMIFS(Payments!$F$5:$F$1004,Payments!$B$5:$B$1004,$A89,Payments!$G$5:$G$1004,"Posted"))</f>
        <v/>
      </c>
      <c r="N89" s="49">
        <f>IF($A89="","",MAX(0,$G89-$L89))</f>
        <v/>
      </c>
      <c r="O89" s="49">
        <f>IF($A89="","",MAX(0,$K89-$L89))</f>
        <v/>
      </c>
      <c r="P89" s="21">
        <f>IF(OR($A89="",$O89&lt;=0,$R89=""),0,MAX(1,Setup!$B$3-$R89))</f>
        <v/>
      </c>
      <c r="Q89" s="24">
        <f>IF($A89="","",IF($O89&lt;=0,"",IF($P89&lt;=30,"1–30 Days",IF($P89&lt;=60,"31–60 Days",IF($P89&lt;=90,"61–90 Days","91+ Days")))))</f>
        <v/>
      </c>
      <c r="R89" s="48">
        <f>IF(OR($A89="",$F89="",$G89&lt;=0,$H89&lt;=0),"",IF($N89&lt;=0,"",EDATE($F89,MIN($I89-1,INT($L89/$H89)))))</f>
        <v/>
      </c>
      <c r="S89" s="21">
        <f>IF(OR($A89="",$R89=""),"",$R89-Setup!$B$3)</f>
        <v/>
      </c>
      <c r="T89" s="48">
        <f>IF($A89="","",IF(COUNTIFS(Payments!$B$5:$B$1004,$A89,Payments!$G$5:$G$1004,"Posted")=0,"",LOOKUP(2,1/((Payments!$B$5:$B$1004=$A89)*(Payments!$G$5:$G$1004="Posted")),Payments!$E$5:$E$1004)))</f>
        <v/>
      </c>
      <c r="U89" s="49">
        <f>IF(OR($A89="",$T89=""),"",SUMIFS(Payments!$F$5:$F$1004,Payments!$B$5:$B$1004,$A89,Payments!$G$5:$G$1004,"Posted",Payments!$E$5:$E$1004,$T89))</f>
        <v/>
      </c>
      <c r="V89" s="18" t="n"/>
      <c r="W89" s="46" t="n"/>
      <c r="X89" s="18" t="n"/>
      <c r="Y89" s="24">
        <f>IF($A89="","",IF($C89="Closed",IF($N89&lt;=0,"Paid","Closed With Balance"),IF(Setup!$B$3&lt;$F89,"Starts Later",IF($N89&lt;=0,"Paid",IF($O89&gt;0,"Overdue",IF(AND($R89&lt;&gt;"",$R89&gt;=Setup!$B$3,$R89&lt;=Setup!$B$3+Setup!$B$4),"Due Soon","Current"))))))</f>
        <v/>
      </c>
      <c r="Z89" s="24">
        <f>IF($A89="","",IF(OR($B89="",$C89="",$D89="",$E89="",$F89="",$G89&lt;=0,$H89&lt;=0,$V89=""),"Review",IF($H89&gt;$G89,"Review",IF(AND($W89&lt;&gt;"",NOT(ISNUMBER($W89))),"Review","OK"))))</f>
        <v/>
      </c>
      <c r="AA89" s="24">
        <f>IF($A89="","",IF(COUNTIF($A$5:$A$254,$A89)&gt;1,"Duplicate Plan ID","OK"))</f>
        <v/>
      </c>
    </row>
    <row r="90">
      <c r="A90" s="18" t="n"/>
      <c r="B90" s="18" t="n"/>
      <c r="C90" s="18" t="n"/>
      <c r="D90" s="18" t="n"/>
      <c r="E90" s="18" t="n"/>
      <c r="F90" s="46" t="n"/>
      <c r="G90" s="47" t="n"/>
      <c r="H90" s="47" t="n"/>
      <c r="I90" s="21">
        <f>IF($A90="","",IF(OR($G90&lt;=0,$H90&lt;=0),"",ROUNDUP($G90/$H90,0)))</f>
        <v/>
      </c>
      <c r="J90" s="48">
        <f>IF(OR($A90="",$F90="",$I90=""),"",EDATE($F90,$I90-1))</f>
        <v/>
      </c>
      <c r="K90" s="49">
        <f>IF(OR($A90="",$F90="",$G90&lt;=0,$H90&lt;=0),"",IF(Setup!$B$3&lt;$F90,0,MIN($G90,$H90*MIN($I90,DATEDIF($F90,Setup!$B$3,"m")+1))))</f>
        <v/>
      </c>
      <c r="L90" s="49">
        <f>IF($A90="","",SUMIFS(Payments!$F$5:$F$1004,Payments!$B$5:$B$1004,$A90,Payments!$G$5:$G$1004,"Posted",Payments!$E$5:$E$1004,"&lt;="&amp;Setup!$B$3))</f>
        <v/>
      </c>
      <c r="M90" s="49">
        <f>IF($A90="","",SUMIFS(Payments!$F$5:$F$1004,Payments!$B$5:$B$1004,$A90,Payments!$G$5:$G$1004,"Posted"))</f>
        <v/>
      </c>
      <c r="N90" s="49">
        <f>IF($A90="","",MAX(0,$G90-$L90))</f>
        <v/>
      </c>
      <c r="O90" s="49">
        <f>IF($A90="","",MAX(0,$K90-$L90))</f>
        <v/>
      </c>
      <c r="P90" s="21">
        <f>IF(OR($A90="",$O90&lt;=0,$R90=""),0,MAX(1,Setup!$B$3-$R90))</f>
        <v/>
      </c>
      <c r="Q90" s="24">
        <f>IF($A90="","",IF($O90&lt;=0,"",IF($P90&lt;=30,"1–30 Days",IF($P90&lt;=60,"31–60 Days",IF($P90&lt;=90,"61–90 Days","91+ Days")))))</f>
        <v/>
      </c>
      <c r="R90" s="48">
        <f>IF(OR($A90="",$F90="",$G90&lt;=0,$H90&lt;=0),"",IF($N90&lt;=0,"",EDATE($F90,MIN($I90-1,INT($L90/$H90)))))</f>
        <v/>
      </c>
      <c r="S90" s="21">
        <f>IF(OR($A90="",$R90=""),"",$R90-Setup!$B$3)</f>
        <v/>
      </c>
      <c r="T90" s="48">
        <f>IF($A90="","",IF(COUNTIFS(Payments!$B$5:$B$1004,$A90,Payments!$G$5:$G$1004,"Posted")=0,"",LOOKUP(2,1/((Payments!$B$5:$B$1004=$A90)*(Payments!$G$5:$G$1004="Posted")),Payments!$E$5:$E$1004)))</f>
        <v/>
      </c>
      <c r="U90" s="49">
        <f>IF(OR($A90="",$T90=""),"",SUMIFS(Payments!$F$5:$F$1004,Payments!$B$5:$B$1004,$A90,Payments!$G$5:$G$1004,"Posted",Payments!$E$5:$E$1004,$T90))</f>
        <v/>
      </c>
      <c r="V90" s="18" t="n"/>
      <c r="W90" s="46" t="n"/>
      <c r="X90" s="18" t="n"/>
      <c r="Y90" s="24">
        <f>IF($A90="","",IF($C90="Closed",IF($N90&lt;=0,"Paid","Closed With Balance"),IF(Setup!$B$3&lt;$F90,"Starts Later",IF($N90&lt;=0,"Paid",IF($O90&gt;0,"Overdue",IF(AND($R90&lt;&gt;"",$R90&gt;=Setup!$B$3,$R90&lt;=Setup!$B$3+Setup!$B$4),"Due Soon","Current"))))))</f>
        <v/>
      </c>
      <c r="Z90" s="24">
        <f>IF($A90="","",IF(OR($B90="",$C90="",$D90="",$E90="",$F90="",$G90&lt;=0,$H90&lt;=0,$V90=""),"Review",IF($H90&gt;$G90,"Review",IF(AND($W90&lt;&gt;"",NOT(ISNUMBER($W90))),"Review","OK"))))</f>
        <v/>
      </c>
      <c r="AA90" s="24">
        <f>IF($A90="","",IF(COUNTIF($A$5:$A$254,$A90)&gt;1,"Duplicate Plan ID","OK"))</f>
        <v/>
      </c>
    </row>
    <row r="91">
      <c r="A91" s="18" t="n"/>
      <c r="B91" s="18" t="n"/>
      <c r="C91" s="18" t="n"/>
      <c r="D91" s="18" t="n"/>
      <c r="E91" s="18" t="n"/>
      <c r="F91" s="46" t="n"/>
      <c r="G91" s="47" t="n"/>
      <c r="H91" s="47" t="n"/>
      <c r="I91" s="21">
        <f>IF($A91="","",IF(OR($G91&lt;=0,$H91&lt;=0),"",ROUNDUP($G91/$H91,0)))</f>
        <v/>
      </c>
      <c r="J91" s="48">
        <f>IF(OR($A91="",$F91="",$I91=""),"",EDATE($F91,$I91-1))</f>
        <v/>
      </c>
      <c r="K91" s="49">
        <f>IF(OR($A91="",$F91="",$G91&lt;=0,$H91&lt;=0),"",IF(Setup!$B$3&lt;$F91,0,MIN($G91,$H91*MIN($I91,DATEDIF($F91,Setup!$B$3,"m")+1))))</f>
        <v/>
      </c>
      <c r="L91" s="49">
        <f>IF($A91="","",SUMIFS(Payments!$F$5:$F$1004,Payments!$B$5:$B$1004,$A91,Payments!$G$5:$G$1004,"Posted",Payments!$E$5:$E$1004,"&lt;="&amp;Setup!$B$3))</f>
        <v/>
      </c>
      <c r="M91" s="49">
        <f>IF($A91="","",SUMIFS(Payments!$F$5:$F$1004,Payments!$B$5:$B$1004,$A91,Payments!$G$5:$G$1004,"Posted"))</f>
        <v/>
      </c>
      <c r="N91" s="49">
        <f>IF($A91="","",MAX(0,$G91-$L91))</f>
        <v/>
      </c>
      <c r="O91" s="49">
        <f>IF($A91="","",MAX(0,$K91-$L91))</f>
        <v/>
      </c>
      <c r="P91" s="21">
        <f>IF(OR($A91="",$O91&lt;=0,$R91=""),0,MAX(1,Setup!$B$3-$R91))</f>
        <v/>
      </c>
      <c r="Q91" s="24">
        <f>IF($A91="","",IF($O91&lt;=0,"",IF($P91&lt;=30,"1–30 Days",IF($P91&lt;=60,"31–60 Days",IF($P91&lt;=90,"61–90 Days","91+ Days")))))</f>
        <v/>
      </c>
      <c r="R91" s="48">
        <f>IF(OR($A91="",$F91="",$G91&lt;=0,$H91&lt;=0),"",IF($N91&lt;=0,"",EDATE($F91,MIN($I91-1,INT($L91/$H91)))))</f>
        <v/>
      </c>
      <c r="S91" s="21">
        <f>IF(OR($A91="",$R91=""),"",$R91-Setup!$B$3)</f>
        <v/>
      </c>
      <c r="T91" s="48">
        <f>IF($A91="","",IF(COUNTIFS(Payments!$B$5:$B$1004,$A91,Payments!$G$5:$G$1004,"Posted")=0,"",LOOKUP(2,1/((Payments!$B$5:$B$1004=$A91)*(Payments!$G$5:$G$1004="Posted")),Payments!$E$5:$E$1004)))</f>
        <v/>
      </c>
      <c r="U91" s="49">
        <f>IF(OR($A91="",$T91=""),"",SUMIFS(Payments!$F$5:$F$1004,Payments!$B$5:$B$1004,$A91,Payments!$G$5:$G$1004,"Posted",Payments!$E$5:$E$1004,$T91))</f>
        <v/>
      </c>
      <c r="V91" s="18" t="n"/>
      <c r="W91" s="46" t="n"/>
      <c r="X91" s="18" t="n"/>
      <c r="Y91" s="24">
        <f>IF($A91="","",IF($C91="Closed",IF($N91&lt;=0,"Paid","Closed With Balance"),IF(Setup!$B$3&lt;$F91,"Starts Later",IF($N91&lt;=0,"Paid",IF($O91&gt;0,"Overdue",IF(AND($R91&lt;&gt;"",$R91&gt;=Setup!$B$3,$R91&lt;=Setup!$B$3+Setup!$B$4),"Due Soon","Current"))))))</f>
        <v/>
      </c>
      <c r="Z91" s="24">
        <f>IF($A91="","",IF(OR($B91="",$C91="",$D91="",$E91="",$F91="",$G91&lt;=0,$H91&lt;=0,$V91=""),"Review",IF($H91&gt;$G91,"Review",IF(AND($W91&lt;&gt;"",NOT(ISNUMBER($W91))),"Review","OK"))))</f>
        <v/>
      </c>
      <c r="AA91" s="24">
        <f>IF($A91="","",IF(COUNTIF($A$5:$A$254,$A91)&gt;1,"Duplicate Plan ID","OK"))</f>
        <v/>
      </c>
    </row>
    <row r="92">
      <c r="A92" s="18" t="n"/>
      <c r="B92" s="18" t="n"/>
      <c r="C92" s="18" t="n"/>
      <c r="D92" s="18" t="n"/>
      <c r="E92" s="18" t="n"/>
      <c r="F92" s="46" t="n"/>
      <c r="G92" s="47" t="n"/>
      <c r="H92" s="47" t="n"/>
      <c r="I92" s="21">
        <f>IF($A92="","",IF(OR($G92&lt;=0,$H92&lt;=0),"",ROUNDUP($G92/$H92,0)))</f>
        <v/>
      </c>
      <c r="J92" s="48">
        <f>IF(OR($A92="",$F92="",$I92=""),"",EDATE($F92,$I92-1))</f>
        <v/>
      </c>
      <c r="K92" s="49">
        <f>IF(OR($A92="",$F92="",$G92&lt;=0,$H92&lt;=0),"",IF(Setup!$B$3&lt;$F92,0,MIN($G92,$H92*MIN($I92,DATEDIF($F92,Setup!$B$3,"m")+1))))</f>
        <v/>
      </c>
      <c r="L92" s="49">
        <f>IF($A92="","",SUMIFS(Payments!$F$5:$F$1004,Payments!$B$5:$B$1004,$A92,Payments!$G$5:$G$1004,"Posted",Payments!$E$5:$E$1004,"&lt;="&amp;Setup!$B$3))</f>
        <v/>
      </c>
      <c r="M92" s="49">
        <f>IF($A92="","",SUMIFS(Payments!$F$5:$F$1004,Payments!$B$5:$B$1004,$A92,Payments!$G$5:$G$1004,"Posted"))</f>
        <v/>
      </c>
      <c r="N92" s="49">
        <f>IF($A92="","",MAX(0,$G92-$L92))</f>
        <v/>
      </c>
      <c r="O92" s="49">
        <f>IF($A92="","",MAX(0,$K92-$L92))</f>
        <v/>
      </c>
      <c r="P92" s="21">
        <f>IF(OR($A92="",$O92&lt;=0,$R92=""),0,MAX(1,Setup!$B$3-$R92))</f>
        <v/>
      </c>
      <c r="Q92" s="24">
        <f>IF($A92="","",IF($O92&lt;=0,"",IF($P92&lt;=30,"1–30 Days",IF($P92&lt;=60,"31–60 Days",IF($P92&lt;=90,"61–90 Days","91+ Days")))))</f>
        <v/>
      </c>
      <c r="R92" s="48">
        <f>IF(OR($A92="",$F92="",$G92&lt;=0,$H92&lt;=0),"",IF($N92&lt;=0,"",EDATE($F92,MIN($I92-1,INT($L92/$H92)))))</f>
        <v/>
      </c>
      <c r="S92" s="21">
        <f>IF(OR($A92="",$R92=""),"",$R92-Setup!$B$3)</f>
        <v/>
      </c>
      <c r="T92" s="48">
        <f>IF($A92="","",IF(COUNTIFS(Payments!$B$5:$B$1004,$A92,Payments!$G$5:$G$1004,"Posted")=0,"",LOOKUP(2,1/((Payments!$B$5:$B$1004=$A92)*(Payments!$G$5:$G$1004="Posted")),Payments!$E$5:$E$1004)))</f>
        <v/>
      </c>
      <c r="U92" s="49">
        <f>IF(OR($A92="",$T92=""),"",SUMIFS(Payments!$F$5:$F$1004,Payments!$B$5:$B$1004,$A92,Payments!$G$5:$G$1004,"Posted",Payments!$E$5:$E$1004,$T92))</f>
        <v/>
      </c>
      <c r="V92" s="18" t="n"/>
      <c r="W92" s="46" t="n"/>
      <c r="X92" s="18" t="n"/>
      <c r="Y92" s="24">
        <f>IF($A92="","",IF($C92="Closed",IF($N92&lt;=0,"Paid","Closed With Balance"),IF(Setup!$B$3&lt;$F92,"Starts Later",IF($N92&lt;=0,"Paid",IF($O92&gt;0,"Overdue",IF(AND($R92&lt;&gt;"",$R92&gt;=Setup!$B$3,$R92&lt;=Setup!$B$3+Setup!$B$4),"Due Soon","Current"))))))</f>
        <v/>
      </c>
      <c r="Z92" s="24">
        <f>IF($A92="","",IF(OR($B92="",$C92="",$D92="",$E92="",$F92="",$G92&lt;=0,$H92&lt;=0,$V92=""),"Review",IF($H92&gt;$G92,"Review",IF(AND($W92&lt;&gt;"",NOT(ISNUMBER($W92))),"Review","OK"))))</f>
        <v/>
      </c>
      <c r="AA92" s="24">
        <f>IF($A92="","",IF(COUNTIF($A$5:$A$254,$A92)&gt;1,"Duplicate Plan ID","OK"))</f>
        <v/>
      </c>
    </row>
    <row r="93">
      <c r="A93" s="18" t="n"/>
      <c r="B93" s="18" t="n"/>
      <c r="C93" s="18" t="n"/>
      <c r="D93" s="18" t="n"/>
      <c r="E93" s="18" t="n"/>
      <c r="F93" s="46" t="n"/>
      <c r="G93" s="47" t="n"/>
      <c r="H93" s="47" t="n"/>
      <c r="I93" s="21">
        <f>IF($A93="","",IF(OR($G93&lt;=0,$H93&lt;=0),"",ROUNDUP($G93/$H93,0)))</f>
        <v/>
      </c>
      <c r="J93" s="48">
        <f>IF(OR($A93="",$F93="",$I93=""),"",EDATE($F93,$I93-1))</f>
        <v/>
      </c>
      <c r="K93" s="49">
        <f>IF(OR($A93="",$F93="",$G93&lt;=0,$H93&lt;=0),"",IF(Setup!$B$3&lt;$F93,0,MIN($G93,$H93*MIN($I93,DATEDIF($F93,Setup!$B$3,"m")+1))))</f>
        <v/>
      </c>
      <c r="L93" s="49">
        <f>IF($A93="","",SUMIFS(Payments!$F$5:$F$1004,Payments!$B$5:$B$1004,$A93,Payments!$G$5:$G$1004,"Posted",Payments!$E$5:$E$1004,"&lt;="&amp;Setup!$B$3))</f>
        <v/>
      </c>
      <c r="M93" s="49">
        <f>IF($A93="","",SUMIFS(Payments!$F$5:$F$1004,Payments!$B$5:$B$1004,$A93,Payments!$G$5:$G$1004,"Posted"))</f>
        <v/>
      </c>
      <c r="N93" s="49">
        <f>IF($A93="","",MAX(0,$G93-$L93))</f>
        <v/>
      </c>
      <c r="O93" s="49">
        <f>IF($A93="","",MAX(0,$K93-$L93))</f>
        <v/>
      </c>
      <c r="P93" s="21">
        <f>IF(OR($A93="",$O93&lt;=0,$R93=""),0,MAX(1,Setup!$B$3-$R93))</f>
        <v/>
      </c>
      <c r="Q93" s="24">
        <f>IF($A93="","",IF($O93&lt;=0,"",IF($P93&lt;=30,"1–30 Days",IF($P93&lt;=60,"31–60 Days",IF($P93&lt;=90,"61–90 Days","91+ Days")))))</f>
        <v/>
      </c>
      <c r="R93" s="48">
        <f>IF(OR($A93="",$F93="",$G93&lt;=0,$H93&lt;=0),"",IF($N93&lt;=0,"",EDATE($F93,MIN($I93-1,INT($L93/$H93)))))</f>
        <v/>
      </c>
      <c r="S93" s="21">
        <f>IF(OR($A93="",$R93=""),"",$R93-Setup!$B$3)</f>
        <v/>
      </c>
      <c r="T93" s="48">
        <f>IF($A93="","",IF(COUNTIFS(Payments!$B$5:$B$1004,$A93,Payments!$G$5:$G$1004,"Posted")=0,"",LOOKUP(2,1/((Payments!$B$5:$B$1004=$A93)*(Payments!$G$5:$G$1004="Posted")),Payments!$E$5:$E$1004)))</f>
        <v/>
      </c>
      <c r="U93" s="49">
        <f>IF(OR($A93="",$T93=""),"",SUMIFS(Payments!$F$5:$F$1004,Payments!$B$5:$B$1004,$A93,Payments!$G$5:$G$1004,"Posted",Payments!$E$5:$E$1004,$T93))</f>
        <v/>
      </c>
      <c r="V93" s="18" t="n"/>
      <c r="W93" s="46" t="n"/>
      <c r="X93" s="18" t="n"/>
      <c r="Y93" s="24">
        <f>IF($A93="","",IF($C93="Closed",IF($N93&lt;=0,"Paid","Closed With Balance"),IF(Setup!$B$3&lt;$F93,"Starts Later",IF($N93&lt;=0,"Paid",IF($O93&gt;0,"Overdue",IF(AND($R93&lt;&gt;"",$R93&gt;=Setup!$B$3,$R93&lt;=Setup!$B$3+Setup!$B$4),"Due Soon","Current"))))))</f>
        <v/>
      </c>
      <c r="Z93" s="24">
        <f>IF($A93="","",IF(OR($B93="",$C93="",$D93="",$E93="",$F93="",$G93&lt;=0,$H93&lt;=0,$V93=""),"Review",IF($H93&gt;$G93,"Review",IF(AND($W93&lt;&gt;"",NOT(ISNUMBER($W93))),"Review","OK"))))</f>
        <v/>
      </c>
      <c r="AA93" s="24">
        <f>IF($A93="","",IF(COUNTIF($A$5:$A$254,$A93)&gt;1,"Duplicate Plan ID","OK"))</f>
        <v/>
      </c>
    </row>
    <row r="94">
      <c r="A94" s="18" t="n"/>
      <c r="B94" s="18" t="n"/>
      <c r="C94" s="18" t="n"/>
      <c r="D94" s="18" t="n"/>
      <c r="E94" s="18" t="n"/>
      <c r="F94" s="46" t="n"/>
      <c r="G94" s="47" t="n"/>
      <c r="H94" s="47" t="n"/>
      <c r="I94" s="21">
        <f>IF($A94="","",IF(OR($G94&lt;=0,$H94&lt;=0),"",ROUNDUP($G94/$H94,0)))</f>
        <v/>
      </c>
      <c r="J94" s="48">
        <f>IF(OR($A94="",$F94="",$I94=""),"",EDATE($F94,$I94-1))</f>
        <v/>
      </c>
      <c r="K94" s="49">
        <f>IF(OR($A94="",$F94="",$G94&lt;=0,$H94&lt;=0),"",IF(Setup!$B$3&lt;$F94,0,MIN($G94,$H94*MIN($I94,DATEDIF($F94,Setup!$B$3,"m")+1))))</f>
        <v/>
      </c>
      <c r="L94" s="49">
        <f>IF($A94="","",SUMIFS(Payments!$F$5:$F$1004,Payments!$B$5:$B$1004,$A94,Payments!$G$5:$G$1004,"Posted",Payments!$E$5:$E$1004,"&lt;="&amp;Setup!$B$3))</f>
        <v/>
      </c>
      <c r="M94" s="49">
        <f>IF($A94="","",SUMIFS(Payments!$F$5:$F$1004,Payments!$B$5:$B$1004,$A94,Payments!$G$5:$G$1004,"Posted"))</f>
        <v/>
      </c>
      <c r="N94" s="49">
        <f>IF($A94="","",MAX(0,$G94-$L94))</f>
        <v/>
      </c>
      <c r="O94" s="49">
        <f>IF($A94="","",MAX(0,$K94-$L94))</f>
        <v/>
      </c>
      <c r="P94" s="21">
        <f>IF(OR($A94="",$O94&lt;=0,$R94=""),0,MAX(1,Setup!$B$3-$R94))</f>
        <v/>
      </c>
      <c r="Q94" s="24">
        <f>IF($A94="","",IF($O94&lt;=0,"",IF($P94&lt;=30,"1–30 Days",IF($P94&lt;=60,"31–60 Days",IF($P94&lt;=90,"61–90 Days","91+ Days")))))</f>
        <v/>
      </c>
      <c r="R94" s="48">
        <f>IF(OR($A94="",$F94="",$G94&lt;=0,$H94&lt;=0),"",IF($N94&lt;=0,"",EDATE($F94,MIN($I94-1,INT($L94/$H94)))))</f>
        <v/>
      </c>
      <c r="S94" s="21">
        <f>IF(OR($A94="",$R94=""),"",$R94-Setup!$B$3)</f>
        <v/>
      </c>
      <c r="T94" s="48">
        <f>IF($A94="","",IF(COUNTIFS(Payments!$B$5:$B$1004,$A94,Payments!$G$5:$G$1004,"Posted")=0,"",LOOKUP(2,1/((Payments!$B$5:$B$1004=$A94)*(Payments!$G$5:$G$1004="Posted")),Payments!$E$5:$E$1004)))</f>
        <v/>
      </c>
      <c r="U94" s="49">
        <f>IF(OR($A94="",$T94=""),"",SUMIFS(Payments!$F$5:$F$1004,Payments!$B$5:$B$1004,$A94,Payments!$G$5:$G$1004,"Posted",Payments!$E$5:$E$1004,$T94))</f>
        <v/>
      </c>
      <c r="V94" s="18" t="n"/>
      <c r="W94" s="46" t="n"/>
      <c r="X94" s="18" t="n"/>
      <c r="Y94" s="24">
        <f>IF($A94="","",IF($C94="Closed",IF($N94&lt;=0,"Paid","Closed With Balance"),IF(Setup!$B$3&lt;$F94,"Starts Later",IF($N94&lt;=0,"Paid",IF($O94&gt;0,"Overdue",IF(AND($R94&lt;&gt;"",$R94&gt;=Setup!$B$3,$R94&lt;=Setup!$B$3+Setup!$B$4),"Due Soon","Current"))))))</f>
        <v/>
      </c>
      <c r="Z94" s="24">
        <f>IF($A94="","",IF(OR($B94="",$C94="",$D94="",$E94="",$F94="",$G94&lt;=0,$H94&lt;=0,$V94=""),"Review",IF($H94&gt;$G94,"Review",IF(AND($W94&lt;&gt;"",NOT(ISNUMBER($W94))),"Review","OK"))))</f>
        <v/>
      </c>
      <c r="AA94" s="24">
        <f>IF($A94="","",IF(COUNTIF($A$5:$A$254,$A94)&gt;1,"Duplicate Plan ID","OK"))</f>
        <v/>
      </c>
    </row>
    <row r="95">
      <c r="A95" s="18" t="n"/>
      <c r="B95" s="18" t="n"/>
      <c r="C95" s="18" t="n"/>
      <c r="D95" s="18" t="n"/>
      <c r="E95" s="18" t="n"/>
      <c r="F95" s="46" t="n"/>
      <c r="G95" s="47" t="n"/>
      <c r="H95" s="47" t="n"/>
      <c r="I95" s="21">
        <f>IF($A95="","",IF(OR($G95&lt;=0,$H95&lt;=0),"",ROUNDUP($G95/$H95,0)))</f>
        <v/>
      </c>
      <c r="J95" s="48">
        <f>IF(OR($A95="",$F95="",$I95=""),"",EDATE($F95,$I95-1))</f>
        <v/>
      </c>
      <c r="K95" s="49">
        <f>IF(OR($A95="",$F95="",$G95&lt;=0,$H95&lt;=0),"",IF(Setup!$B$3&lt;$F95,0,MIN($G95,$H95*MIN($I95,DATEDIF($F95,Setup!$B$3,"m")+1))))</f>
        <v/>
      </c>
      <c r="L95" s="49">
        <f>IF($A95="","",SUMIFS(Payments!$F$5:$F$1004,Payments!$B$5:$B$1004,$A95,Payments!$G$5:$G$1004,"Posted",Payments!$E$5:$E$1004,"&lt;="&amp;Setup!$B$3))</f>
        <v/>
      </c>
      <c r="M95" s="49">
        <f>IF($A95="","",SUMIFS(Payments!$F$5:$F$1004,Payments!$B$5:$B$1004,$A95,Payments!$G$5:$G$1004,"Posted"))</f>
        <v/>
      </c>
      <c r="N95" s="49">
        <f>IF($A95="","",MAX(0,$G95-$L95))</f>
        <v/>
      </c>
      <c r="O95" s="49">
        <f>IF($A95="","",MAX(0,$K95-$L95))</f>
        <v/>
      </c>
      <c r="P95" s="21">
        <f>IF(OR($A95="",$O95&lt;=0,$R95=""),0,MAX(1,Setup!$B$3-$R95))</f>
        <v/>
      </c>
      <c r="Q95" s="24">
        <f>IF($A95="","",IF($O95&lt;=0,"",IF($P95&lt;=30,"1–30 Days",IF($P95&lt;=60,"31–60 Days",IF($P95&lt;=90,"61–90 Days","91+ Days")))))</f>
        <v/>
      </c>
      <c r="R95" s="48">
        <f>IF(OR($A95="",$F95="",$G95&lt;=0,$H95&lt;=0),"",IF($N95&lt;=0,"",EDATE($F95,MIN($I95-1,INT($L95/$H95)))))</f>
        <v/>
      </c>
      <c r="S95" s="21">
        <f>IF(OR($A95="",$R95=""),"",$R95-Setup!$B$3)</f>
        <v/>
      </c>
      <c r="T95" s="48">
        <f>IF($A95="","",IF(COUNTIFS(Payments!$B$5:$B$1004,$A95,Payments!$G$5:$G$1004,"Posted")=0,"",LOOKUP(2,1/((Payments!$B$5:$B$1004=$A95)*(Payments!$G$5:$G$1004="Posted")),Payments!$E$5:$E$1004)))</f>
        <v/>
      </c>
      <c r="U95" s="49">
        <f>IF(OR($A95="",$T95=""),"",SUMIFS(Payments!$F$5:$F$1004,Payments!$B$5:$B$1004,$A95,Payments!$G$5:$G$1004,"Posted",Payments!$E$5:$E$1004,$T95))</f>
        <v/>
      </c>
      <c r="V95" s="18" t="n"/>
      <c r="W95" s="46" t="n"/>
      <c r="X95" s="18" t="n"/>
      <c r="Y95" s="24">
        <f>IF($A95="","",IF($C95="Closed",IF($N95&lt;=0,"Paid","Closed With Balance"),IF(Setup!$B$3&lt;$F95,"Starts Later",IF($N95&lt;=0,"Paid",IF($O95&gt;0,"Overdue",IF(AND($R95&lt;&gt;"",$R95&gt;=Setup!$B$3,$R95&lt;=Setup!$B$3+Setup!$B$4),"Due Soon","Current"))))))</f>
        <v/>
      </c>
      <c r="Z95" s="24">
        <f>IF($A95="","",IF(OR($B95="",$C95="",$D95="",$E95="",$F95="",$G95&lt;=0,$H95&lt;=0,$V95=""),"Review",IF($H95&gt;$G95,"Review",IF(AND($W95&lt;&gt;"",NOT(ISNUMBER($W95))),"Review","OK"))))</f>
        <v/>
      </c>
      <c r="AA95" s="24">
        <f>IF($A95="","",IF(COUNTIF($A$5:$A$254,$A95)&gt;1,"Duplicate Plan ID","OK"))</f>
        <v/>
      </c>
    </row>
    <row r="96">
      <c r="A96" s="18" t="n"/>
      <c r="B96" s="18" t="n"/>
      <c r="C96" s="18" t="n"/>
      <c r="D96" s="18" t="n"/>
      <c r="E96" s="18" t="n"/>
      <c r="F96" s="46" t="n"/>
      <c r="G96" s="47" t="n"/>
      <c r="H96" s="47" t="n"/>
      <c r="I96" s="21">
        <f>IF($A96="","",IF(OR($G96&lt;=0,$H96&lt;=0),"",ROUNDUP($G96/$H96,0)))</f>
        <v/>
      </c>
      <c r="J96" s="48">
        <f>IF(OR($A96="",$F96="",$I96=""),"",EDATE($F96,$I96-1))</f>
        <v/>
      </c>
      <c r="K96" s="49">
        <f>IF(OR($A96="",$F96="",$G96&lt;=0,$H96&lt;=0),"",IF(Setup!$B$3&lt;$F96,0,MIN($G96,$H96*MIN($I96,DATEDIF($F96,Setup!$B$3,"m")+1))))</f>
        <v/>
      </c>
      <c r="L96" s="49">
        <f>IF($A96="","",SUMIFS(Payments!$F$5:$F$1004,Payments!$B$5:$B$1004,$A96,Payments!$G$5:$G$1004,"Posted",Payments!$E$5:$E$1004,"&lt;="&amp;Setup!$B$3))</f>
        <v/>
      </c>
      <c r="M96" s="49">
        <f>IF($A96="","",SUMIFS(Payments!$F$5:$F$1004,Payments!$B$5:$B$1004,$A96,Payments!$G$5:$G$1004,"Posted"))</f>
        <v/>
      </c>
      <c r="N96" s="49">
        <f>IF($A96="","",MAX(0,$G96-$L96))</f>
        <v/>
      </c>
      <c r="O96" s="49">
        <f>IF($A96="","",MAX(0,$K96-$L96))</f>
        <v/>
      </c>
      <c r="P96" s="21">
        <f>IF(OR($A96="",$O96&lt;=0,$R96=""),0,MAX(1,Setup!$B$3-$R96))</f>
        <v/>
      </c>
      <c r="Q96" s="24">
        <f>IF($A96="","",IF($O96&lt;=0,"",IF($P96&lt;=30,"1–30 Days",IF($P96&lt;=60,"31–60 Days",IF($P96&lt;=90,"61–90 Days","91+ Days")))))</f>
        <v/>
      </c>
      <c r="R96" s="48">
        <f>IF(OR($A96="",$F96="",$G96&lt;=0,$H96&lt;=0),"",IF($N96&lt;=0,"",EDATE($F96,MIN($I96-1,INT($L96/$H96)))))</f>
        <v/>
      </c>
      <c r="S96" s="21">
        <f>IF(OR($A96="",$R96=""),"",$R96-Setup!$B$3)</f>
        <v/>
      </c>
      <c r="T96" s="48">
        <f>IF($A96="","",IF(COUNTIFS(Payments!$B$5:$B$1004,$A96,Payments!$G$5:$G$1004,"Posted")=0,"",LOOKUP(2,1/((Payments!$B$5:$B$1004=$A96)*(Payments!$G$5:$G$1004="Posted")),Payments!$E$5:$E$1004)))</f>
        <v/>
      </c>
      <c r="U96" s="49">
        <f>IF(OR($A96="",$T96=""),"",SUMIFS(Payments!$F$5:$F$1004,Payments!$B$5:$B$1004,$A96,Payments!$G$5:$G$1004,"Posted",Payments!$E$5:$E$1004,$T96))</f>
        <v/>
      </c>
      <c r="V96" s="18" t="n"/>
      <c r="W96" s="46" t="n"/>
      <c r="X96" s="18" t="n"/>
      <c r="Y96" s="24">
        <f>IF($A96="","",IF($C96="Closed",IF($N96&lt;=0,"Paid","Closed With Balance"),IF(Setup!$B$3&lt;$F96,"Starts Later",IF($N96&lt;=0,"Paid",IF($O96&gt;0,"Overdue",IF(AND($R96&lt;&gt;"",$R96&gt;=Setup!$B$3,$R96&lt;=Setup!$B$3+Setup!$B$4),"Due Soon","Current"))))))</f>
        <v/>
      </c>
      <c r="Z96" s="24">
        <f>IF($A96="","",IF(OR($B96="",$C96="",$D96="",$E96="",$F96="",$G96&lt;=0,$H96&lt;=0,$V96=""),"Review",IF($H96&gt;$G96,"Review",IF(AND($W96&lt;&gt;"",NOT(ISNUMBER($W96))),"Review","OK"))))</f>
        <v/>
      </c>
      <c r="AA96" s="24">
        <f>IF($A96="","",IF(COUNTIF($A$5:$A$254,$A96)&gt;1,"Duplicate Plan ID","OK"))</f>
        <v/>
      </c>
    </row>
    <row r="97">
      <c r="A97" s="18" t="n"/>
      <c r="B97" s="18" t="n"/>
      <c r="C97" s="18" t="n"/>
      <c r="D97" s="18" t="n"/>
      <c r="E97" s="18" t="n"/>
      <c r="F97" s="46" t="n"/>
      <c r="G97" s="47" t="n"/>
      <c r="H97" s="47" t="n"/>
      <c r="I97" s="21">
        <f>IF($A97="","",IF(OR($G97&lt;=0,$H97&lt;=0),"",ROUNDUP($G97/$H97,0)))</f>
        <v/>
      </c>
      <c r="J97" s="48">
        <f>IF(OR($A97="",$F97="",$I97=""),"",EDATE($F97,$I97-1))</f>
        <v/>
      </c>
      <c r="K97" s="49">
        <f>IF(OR($A97="",$F97="",$G97&lt;=0,$H97&lt;=0),"",IF(Setup!$B$3&lt;$F97,0,MIN($G97,$H97*MIN($I97,DATEDIF($F97,Setup!$B$3,"m")+1))))</f>
        <v/>
      </c>
      <c r="L97" s="49">
        <f>IF($A97="","",SUMIFS(Payments!$F$5:$F$1004,Payments!$B$5:$B$1004,$A97,Payments!$G$5:$G$1004,"Posted",Payments!$E$5:$E$1004,"&lt;="&amp;Setup!$B$3))</f>
        <v/>
      </c>
      <c r="M97" s="49">
        <f>IF($A97="","",SUMIFS(Payments!$F$5:$F$1004,Payments!$B$5:$B$1004,$A97,Payments!$G$5:$G$1004,"Posted"))</f>
        <v/>
      </c>
      <c r="N97" s="49">
        <f>IF($A97="","",MAX(0,$G97-$L97))</f>
        <v/>
      </c>
      <c r="O97" s="49">
        <f>IF($A97="","",MAX(0,$K97-$L97))</f>
        <v/>
      </c>
      <c r="P97" s="21">
        <f>IF(OR($A97="",$O97&lt;=0,$R97=""),0,MAX(1,Setup!$B$3-$R97))</f>
        <v/>
      </c>
      <c r="Q97" s="24">
        <f>IF($A97="","",IF($O97&lt;=0,"",IF($P97&lt;=30,"1–30 Days",IF($P97&lt;=60,"31–60 Days",IF($P97&lt;=90,"61–90 Days","91+ Days")))))</f>
        <v/>
      </c>
      <c r="R97" s="48">
        <f>IF(OR($A97="",$F97="",$G97&lt;=0,$H97&lt;=0),"",IF($N97&lt;=0,"",EDATE($F97,MIN($I97-1,INT($L97/$H97)))))</f>
        <v/>
      </c>
      <c r="S97" s="21">
        <f>IF(OR($A97="",$R97=""),"",$R97-Setup!$B$3)</f>
        <v/>
      </c>
      <c r="T97" s="48">
        <f>IF($A97="","",IF(COUNTIFS(Payments!$B$5:$B$1004,$A97,Payments!$G$5:$G$1004,"Posted")=0,"",LOOKUP(2,1/((Payments!$B$5:$B$1004=$A97)*(Payments!$G$5:$G$1004="Posted")),Payments!$E$5:$E$1004)))</f>
        <v/>
      </c>
      <c r="U97" s="49">
        <f>IF(OR($A97="",$T97=""),"",SUMIFS(Payments!$F$5:$F$1004,Payments!$B$5:$B$1004,$A97,Payments!$G$5:$G$1004,"Posted",Payments!$E$5:$E$1004,$T97))</f>
        <v/>
      </c>
      <c r="V97" s="18" t="n"/>
      <c r="W97" s="46" t="n"/>
      <c r="X97" s="18" t="n"/>
      <c r="Y97" s="24">
        <f>IF($A97="","",IF($C97="Closed",IF($N97&lt;=0,"Paid","Closed With Balance"),IF(Setup!$B$3&lt;$F97,"Starts Later",IF($N97&lt;=0,"Paid",IF($O97&gt;0,"Overdue",IF(AND($R97&lt;&gt;"",$R97&gt;=Setup!$B$3,$R97&lt;=Setup!$B$3+Setup!$B$4),"Due Soon","Current"))))))</f>
        <v/>
      </c>
      <c r="Z97" s="24">
        <f>IF($A97="","",IF(OR($B97="",$C97="",$D97="",$E97="",$F97="",$G97&lt;=0,$H97&lt;=0,$V97=""),"Review",IF($H97&gt;$G97,"Review",IF(AND($W97&lt;&gt;"",NOT(ISNUMBER($W97))),"Review","OK"))))</f>
        <v/>
      </c>
      <c r="AA97" s="24">
        <f>IF($A97="","",IF(COUNTIF($A$5:$A$254,$A97)&gt;1,"Duplicate Plan ID","OK"))</f>
        <v/>
      </c>
    </row>
    <row r="98">
      <c r="A98" s="18" t="n"/>
      <c r="B98" s="18" t="n"/>
      <c r="C98" s="18" t="n"/>
      <c r="D98" s="18" t="n"/>
      <c r="E98" s="18" t="n"/>
      <c r="F98" s="46" t="n"/>
      <c r="G98" s="47" t="n"/>
      <c r="H98" s="47" t="n"/>
      <c r="I98" s="21">
        <f>IF($A98="","",IF(OR($G98&lt;=0,$H98&lt;=0),"",ROUNDUP($G98/$H98,0)))</f>
        <v/>
      </c>
      <c r="J98" s="48">
        <f>IF(OR($A98="",$F98="",$I98=""),"",EDATE($F98,$I98-1))</f>
        <v/>
      </c>
      <c r="K98" s="49">
        <f>IF(OR($A98="",$F98="",$G98&lt;=0,$H98&lt;=0),"",IF(Setup!$B$3&lt;$F98,0,MIN($G98,$H98*MIN($I98,DATEDIF($F98,Setup!$B$3,"m")+1))))</f>
        <v/>
      </c>
      <c r="L98" s="49">
        <f>IF($A98="","",SUMIFS(Payments!$F$5:$F$1004,Payments!$B$5:$B$1004,$A98,Payments!$G$5:$G$1004,"Posted",Payments!$E$5:$E$1004,"&lt;="&amp;Setup!$B$3))</f>
        <v/>
      </c>
      <c r="M98" s="49">
        <f>IF($A98="","",SUMIFS(Payments!$F$5:$F$1004,Payments!$B$5:$B$1004,$A98,Payments!$G$5:$G$1004,"Posted"))</f>
        <v/>
      </c>
      <c r="N98" s="49">
        <f>IF($A98="","",MAX(0,$G98-$L98))</f>
        <v/>
      </c>
      <c r="O98" s="49">
        <f>IF($A98="","",MAX(0,$K98-$L98))</f>
        <v/>
      </c>
      <c r="P98" s="21">
        <f>IF(OR($A98="",$O98&lt;=0,$R98=""),0,MAX(1,Setup!$B$3-$R98))</f>
        <v/>
      </c>
      <c r="Q98" s="24">
        <f>IF($A98="","",IF($O98&lt;=0,"",IF($P98&lt;=30,"1–30 Days",IF($P98&lt;=60,"31–60 Days",IF($P98&lt;=90,"61–90 Days","91+ Days")))))</f>
        <v/>
      </c>
      <c r="R98" s="48">
        <f>IF(OR($A98="",$F98="",$G98&lt;=0,$H98&lt;=0),"",IF($N98&lt;=0,"",EDATE($F98,MIN($I98-1,INT($L98/$H98)))))</f>
        <v/>
      </c>
      <c r="S98" s="21">
        <f>IF(OR($A98="",$R98=""),"",$R98-Setup!$B$3)</f>
        <v/>
      </c>
      <c r="T98" s="48">
        <f>IF($A98="","",IF(COUNTIFS(Payments!$B$5:$B$1004,$A98,Payments!$G$5:$G$1004,"Posted")=0,"",LOOKUP(2,1/((Payments!$B$5:$B$1004=$A98)*(Payments!$G$5:$G$1004="Posted")),Payments!$E$5:$E$1004)))</f>
        <v/>
      </c>
      <c r="U98" s="49">
        <f>IF(OR($A98="",$T98=""),"",SUMIFS(Payments!$F$5:$F$1004,Payments!$B$5:$B$1004,$A98,Payments!$G$5:$G$1004,"Posted",Payments!$E$5:$E$1004,$T98))</f>
        <v/>
      </c>
      <c r="V98" s="18" t="n"/>
      <c r="W98" s="46" t="n"/>
      <c r="X98" s="18" t="n"/>
      <c r="Y98" s="24">
        <f>IF($A98="","",IF($C98="Closed",IF($N98&lt;=0,"Paid","Closed With Balance"),IF(Setup!$B$3&lt;$F98,"Starts Later",IF($N98&lt;=0,"Paid",IF($O98&gt;0,"Overdue",IF(AND($R98&lt;&gt;"",$R98&gt;=Setup!$B$3,$R98&lt;=Setup!$B$3+Setup!$B$4),"Due Soon","Current"))))))</f>
        <v/>
      </c>
      <c r="Z98" s="24">
        <f>IF($A98="","",IF(OR($B98="",$C98="",$D98="",$E98="",$F98="",$G98&lt;=0,$H98&lt;=0,$V98=""),"Review",IF($H98&gt;$G98,"Review",IF(AND($W98&lt;&gt;"",NOT(ISNUMBER($W98))),"Review","OK"))))</f>
        <v/>
      </c>
      <c r="AA98" s="24">
        <f>IF($A98="","",IF(COUNTIF($A$5:$A$254,$A98)&gt;1,"Duplicate Plan ID","OK"))</f>
        <v/>
      </c>
    </row>
    <row r="99">
      <c r="A99" s="18" t="n"/>
      <c r="B99" s="18" t="n"/>
      <c r="C99" s="18" t="n"/>
      <c r="D99" s="18" t="n"/>
      <c r="E99" s="18" t="n"/>
      <c r="F99" s="46" t="n"/>
      <c r="G99" s="47" t="n"/>
      <c r="H99" s="47" t="n"/>
      <c r="I99" s="21">
        <f>IF($A99="","",IF(OR($G99&lt;=0,$H99&lt;=0),"",ROUNDUP($G99/$H99,0)))</f>
        <v/>
      </c>
      <c r="J99" s="48">
        <f>IF(OR($A99="",$F99="",$I99=""),"",EDATE($F99,$I99-1))</f>
        <v/>
      </c>
      <c r="K99" s="49">
        <f>IF(OR($A99="",$F99="",$G99&lt;=0,$H99&lt;=0),"",IF(Setup!$B$3&lt;$F99,0,MIN($G99,$H99*MIN($I99,DATEDIF($F99,Setup!$B$3,"m")+1))))</f>
        <v/>
      </c>
      <c r="L99" s="49">
        <f>IF($A99="","",SUMIFS(Payments!$F$5:$F$1004,Payments!$B$5:$B$1004,$A99,Payments!$G$5:$G$1004,"Posted",Payments!$E$5:$E$1004,"&lt;="&amp;Setup!$B$3))</f>
        <v/>
      </c>
      <c r="M99" s="49">
        <f>IF($A99="","",SUMIFS(Payments!$F$5:$F$1004,Payments!$B$5:$B$1004,$A99,Payments!$G$5:$G$1004,"Posted"))</f>
        <v/>
      </c>
      <c r="N99" s="49">
        <f>IF($A99="","",MAX(0,$G99-$L99))</f>
        <v/>
      </c>
      <c r="O99" s="49">
        <f>IF($A99="","",MAX(0,$K99-$L99))</f>
        <v/>
      </c>
      <c r="P99" s="21">
        <f>IF(OR($A99="",$O99&lt;=0,$R99=""),0,MAX(1,Setup!$B$3-$R99))</f>
        <v/>
      </c>
      <c r="Q99" s="24">
        <f>IF($A99="","",IF($O99&lt;=0,"",IF($P99&lt;=30,"1–30 Days",IF($P99&lt;=60,"31–60 Days",IF($P99&lt;=90,"61–90 Days","91+ Days")))))</f>
        <v/>
      </c>
      <c r="R99" s="48">
        <f>IF(OR($A99="",$F99="",$G99&lt;=0,$H99&lt;=0),"",IF($N99&lt;=0,"",EDATE($F99,MIN($I99-1,INT($L99/$H99)))))</f>
        <v/>
      </c>
      <c r="S99" s="21">
        <f>IF(OR($A99="",$R99=""),"",$R99-Setup!$B$3)</f>
        <v/>
      </c>
      <c r="T99" s="48">
        <f>IF($A99="","",IF(COUNTIFS(Payments!$B$5:$B$1004,$A99,Payments!$G$5:$G$1004,"Posted")=0,"",LOOKUP(2,1/((Payments!$B$5:$B$1004=$A99)*(Payments!$G$5:$G$1004="Posted")),Payments!$E$5:$E$1004)))</f>
        <v/>
      </c>
      <c r="U99" s="49">
        <f>IF(OR($A99="",$T99=""),"",SUMIFS(Payments!$F$5:$F$1004,Payments!$B$5:$B$1004,$A99,Payments!$G$5:$G$1004,"Posted",Payments!$E$5:$E$1004,$T99))</f>
        <v/>
      </c>
      <c r="V99" s="18" t="n"/>
      <c r="W99" s="46" t="n"/>
      <c r="X99" s="18" t="n"/>
      <c r="Y99" s="24">
        <f>IF($A99="","",IF($C99="Closed",IF($N99&lt;=0,"Paid","Closed With Balance"),IF(Setup!$B$3&lt;$F99,"Starts Later",IF($N99&lt;=0,"Paid",IF($O99&gt;0,"Overdue",IF(AND($R99&lt;&gt;"",$R99&gt;=Setup!$B$3,$R99&lt;=Setup!$B$3+Setup!$B$4),"Due Soon","Current"))))))</f>
        <v/>
      </c>
      <c r="Z99" s="24">
        <f>IF($A99="","",IF(OR($B99="",$C99="",$D99="",$E99="",$F99="",$G99&lt;=0,$H99&lt;=0,$V99=""),"Review",IF($H99&gt;$G99,"Review",IF(AND($W99&lt;&gt;"",NOT(ISNUMBER($W99))),"Review","OK"))))</f>
        <v/>
      </c>
      <c r="AA99" s="24">
        <f>IF($A99="","",IF(COUNTIF($A$5:$A$254,$A99)&gt;1,"Duplicate Plan ID","OK"))</f>
        <v/>
      </c>
    </row>
    <row r="100">
      <c r="A100" s="18" t="n"/>
      <c r="B100" s="18" t="n"/>
      <c r="C100" s="18" t="n"/>
      <c r="D100" s="18" t="n"/>
      <c r="E100" s="18" t="n"/>
      <c r="F100" s="46" t="n"/>
      <c r="G100" s="47" t="n"/>
      <c r="H100" s="47" t="n"/>
      <c r="I100" s="21">
        <f>IF($A100="","",IF(OR($G100&lt;=0,$H100&lt;=0),"",ROUNDUP($G100/$H100,0)))</f>
        <v/>
      </c>
      <c r="J100" s="48">
        <f>IF(OR($A100="",$F100="",$I100=""),"",EDATE($F100,$I100-1))</f>
        <v/>
      </c>
      <c r="K100" s="49">
        <f>IF(OR($A100="",$F100="",$G100&lt;=0,$H100&lt;=0),"",IF(Setup!$B$3&lt;$F100,0,MIN($G100,$H100*MIN($I100,DATEDIF($F100,Setup!$B$3,"m")+1))))</f>
        <v/>
      </c>
      <c r="L100" s="49">
        <f>IF($A100="","",SUMIFS(Payments!$F$5:$F$1004,Payments!$B$5:$B$1004,$A100,Payments!$G$5:$G$1004,"Posted",Payments!$E$5:$E$1004,"&lt;="&amp;Setup!$B$3))</f>
        <v/>
      </c>
      <c r="M100" s="49">
        <f>IF($A100="","",SUMIFS(Payments!$F$5:$F$1004,Payments!$B$5:$B$1004,$A100,Payments!$G$5:$G$1004,"Posted"))</f>
        <v/>
      </c>
      <c r="N100" s="49">
        <f>IF($A100="","",MAX(0,$G100-$L100))</f>
        <v/>
      </c>
      <c r="O100" s="49">
        <f>IF($A100="","",MAX(0,$K100-$L100))</f>
        <v/>
      </c>
      <c r="P100" s="21">
        <f>IF(OR($A100="",$O100&lt;=0,$R100=""),0,MAX(1,Setup!$B$3-$R100))</f>
        <v/>
      </c>
      <c r="Q100" s="24">
        <f>IF($A100="","",IF($O100&lt;=0,"",IF($P100&lt;=30,"1–30 Days",IF($P100&lt;=60,"31–60 Days",IF($P100&lt;=90,"61–90 Days","91+ Days")))))</f>
        <v/>
      </c>
      <c r="R100" s="48">
        <f>IF(OR($A100="",$F100="",$G100&lt;=0,$H100&lt;=0),"",IF($N100&lt;=0,"",EDATE($F100,MIN($I100-1,INT($L100/$H100)))))</f>
        <v/>
      </c>
      <c r="S100" s="21">
        <f>IF(OR($A100="",$R100=""),"",$R100-Setup!$B$3)</f>
        <v/>
      </c>
      <c r="T100" s="48">
        <f>IF($A100="","",IF(COUNTIFS(Payments!$B$5:$B$1004,$A100,Payments!$G$5:$G$1004,"Posted")=0,"",LOOKUP(2,1/((Payments!$B$5:$B$1004=$A100)*(Payments!$G$5:$G$1004="Posted")),Payments!$E$5:$E$1004)))</f>
        <v/>
      </c>
      <c r="U100" s="49">
        <f>IF(OR($A100="",$T100=""),"",SUMIFS(Payments!$F$5:$F$1004,Payments!$B$5:$B$1004,$A100,Payments!$G$5:$G$1004,"Posted",Payments!$E$5:$E$1004,$T100))</f>
        <v/>
      </c>
      <c r="V100" s="18" t="n"/>
      <c r="W100" s="46" t="n"/>
      <c r="X100" s="18" t="n"/>
      <c r="Y100" s="24">
        <f>IF($A100="","",IF($C100="Closed",IF($N100&lt;=0,"Paid","Closed With Balance"),IF(Setup!$B$3&lt;$F100,"Starts Later",IF($N100&lt;=0,"Paid",IF($O100&gt;0,"Overdue",IF(AND($R100&lt;&gt;"",$R100&gt;=Setup!$B$3,$R100&lt;=Setup!$B$3+Setup!$B$4),"Due Soon","Current"))))))</f>
        <v/>
      </c>
      <c r="Z100" s="24">
        <f>IF($A100="","",IF(OR($B100="",$C100="",$D100="",$E100="",$F100="",$G100&lt;=0,$H100&lt;=0,$V100=""),"Review",IF($H100&gt;$G100,"Review",IF(AND($W100&lt;&gt;"",NOT(ISNUMBER($W100))),"Review","OK"))))</f>
        <v/>
      </c>
      <c r="AA100" s="24">
        <f>IF($A100="","",IF(COUNTIF($A$5:$A$254,$A100)&gt;1,"Duplicate Plan ID","OK"))</f>
        <v/>
      </c>
    </row>
    <row r="101">
      <c r="A101" s="18" t="n"/>
      <c r="B101" s="18" t="n"/>
      <c r="C101" s="18" t="n"/>
      <c r="D101" s="18" t="n"/>
      <c r="E101" s="18" t="n"/>
      <c r="F101" s="46" t="n"/>
      <c r="G101" s="47" t="n"/>
      <c r="H101" s="47" t="n"/>
      <c r="I101" s="21">
        <f>IF($A101="","",IF(OR($G101&lt;=0,$H101&lt;=0),"",ROUNDUP($G101/$H101,0)))</f>
        <v/>
      </c>
      <c r="J101" s="48">
        <f>IF(OR($A101="",$F101="",$I101=""),"",EDATE($F101,$I101-1))</f>
        <v/>
      </c>
      <c r="K101" s="49">
        <f>IF(OR($A101="",$F101="",$G101&lt;=0,$H101&lt;=0),"",IF(Setup!$B$3&lt;$F101,0,MIN($G101,$H101*MIN($I101,DATEDIF($F101,Setup!$B$3,"m")+1))))</f>
        <v/>
      </c>
      <c r="L101" s="49">
        <f>IF($A101="","",SUMIFS(Payments!$F$5:$F$1004,Payments!$B$5:$B$1004,$A101,Payments!$G$5:$G$1004,"Posted",Payments!$E$5:$E$1004,"&lt;="&amp;Setup!$B$3))</f>
        <v/>
      </c>
      <c r="M101" s="49">
        <f>IF($A101="","",SUMIFS(Payments!$F$5:$F$1004,Payments!$B$5:$B$1004,$A101,Payments!$G$5:$G$1004,"Posted"))</f>
        <v/>
      </c>
      <c r="N101" s="49">
        <f>IF($A101="","",MAX(0,$G101-$L101))</f>
        <v/>
      </c>
      <c r="O101" s="49">
        <f>IF($A101="","",MAX(0,$K101-$L101))</f>
        <v/>
      </c>
      <c r="P101" s="21">
        <f>IF(OR($A101="",$O101&lt;=0,$R101=""),0,MAX(1,Setup!$B$3-$R101))</f>
        <v/>
      </c>
      <c r="Q101" s="24">
        <f>IF($A101="","",IF($O101&lt;=0,"",IF($P101&lt;=30,"1–30 Days",IF($P101&lt;=60,"31–60 Days",IF($P101&lt;=90,"61–90 Days","91+ Days")))))</f>
        <v/>
      </c>
      <c r="R101" s="48">
        <f>IF(OR($A101="",$F101="",$G101&lt;=0,$H101&lt;=0),"",IF($N101&lt;=0,"",EDATE($F101,MIN($I101-1,INT($L101/$H101)))))</f>
        <v/>
      </c>
      <c r="S101" s="21">
        <f>IF(OR($A101="",$R101=""),"",$R101-Setup!$B$3)</f>
        <v/>
      </c>
      <c r="T101" s="48">
        <f>IF($A101="","",IF(COUNTIFS(Payments!$B$5:$B$1004,$A101,Payments!$G$5:$G$1004,"Posted")=0,"",LOOKUP(2,1/((Payments!$B$5:$B$1004=$A101)*(Payments!$G$5:$G$1004="Posted")),Payments!$E$5:$E$1004)))</f>
        <v/>
      </c>
      <c r="U101" s="49">
        <f>IF(OR($A101="",$T101=""),"",SUMIFS(Payments!$F$5:$F$1004,Payments!$B$5:$B$1004,$A101,Payments!$G$5:$G$1004,"Posted",Payments!$E$5:$E$1004,$T101))</f>
        <v/>
      </c>
      <c r="V101" s="18" t="n"/>
      <c r="W101" s="46" t="n"/>
      <c r="X101" s="18" t="n"/>
      <c r="Y101" s="24">
        <f>IF($A101="","",IF($C101="Closed",IF($N101&lt;=0,"Paid","Closed With Balance"),IF(Setup!$B$3&lt;$F101,"Starts Later",IF($N101&lt;=0,"Paid",IF($O101&gt;0,"Overdue",IF(AND($R101&lt;&gt;"",$R101&gt;=Setup!$B$3,$R101&lt;=Setup!$B$3+Setup!$B$4),"Due Soon","Current"))))))</f>
        <v/>
      </c>
      <c r="Z101" s="24">
        <f>IF($A101="","",IF(OR($B101="",$C101="",$D101="",$E101="",$F101="",$G101&lt;=0,$H101&lt;=0,$V101=""),"Review",IF($H101&gt;$G101,"Review",IF(AND($W101&lt;&gt;"",NOT(ISNUMBER($W101))),"Review","OK"))))</f>
        <v/>
      </c>
      <c r="AA101" s="24">
        <f>IF($A101="","",IF(COUNTIF($A$5:$A$254,$A101)&gt;1,"Duplicate Plan ID","OK"))</f>
        <v/>
      </c>
    </row>
    <row r="102">
      <c r="A102" s="18" t="n"/>
      <c r="B102" s="18" t="n"/>
      <c r="C102" s="18" t="n"/>
      <c r="D102" s="18" t="n"/>
      <c r="E102" s="18" t="n"/>
      <c r="F102" s="46" t="n"/>
      <c r="G102" s="47" t="n"/>
      <c r="H102" s="47" t="n"/>
      <c r="I102" s="21">
        <f>IF($A102="","",IF(OR($G102&lt;=0,$H102&lt;=0),"",ROUNDUP($G102/$H102,0)))</f>
        <v/>
      </c>
      <c r="J102" s="48">
        <f>IF(OR($A102="",$F102="",$I102=""),"",EDATE($F102,$I102-1))</f>
        <v/>
      </c>
      <c r="K102" s="49">
        <f>IF(OR($A102="",$F102="",$G102&lt;=0,$H102&lt;=0),"",IF(Setup!$B$3&lt;$F102,0,MIN($G102,$H102*MIN($I102,DATEDIF($F102,Setup!$B$3,"m")+1))))</f>
        <v/>
      </c>
      <c r="L102" s="49">
        <f>IF($A102="","",SUMIFS(Payments!$F$5:$F$1004,Payments!$B$5:$B$1004,$A102,Payments!$G$5:$G$1004,"Posted",Payments!$E$5:$E$1004,"&lt;="&amp;Setup!$B$3))</f>
        <v/>
      </c>
      <c r="M102" s="49">
        <f>IF($A102="","",SUMIFS(Payments!$F$5:$F$1004,Payments!$B$5:$B$1004,$A102,Payments!$G$5:$G$1004,"Posted"))</f>
        <v/>
      </c>
      <c r="N102" s="49">
        <f>IF($A102="","",MAX(0,$G102-$L102))</f>
        <v/>
      </c>
      <c r="O102" s="49">
        <f>IF($A102="","",MAX(0,$K102-$L102))</f>
        <v/>
      </c>
      <c r="P102" s="21">
        <f>IF(OR($A102="",$O102&lt;=0,$R102=""),0,MAX(1,Setup!$B$3-$R102))</f>
        <v/>
      </c>
      <c r="Q102" s="24">
        <f>IF($A102="","",IF($O102&lt;=0,"",IF($P102&lt;=30,"1–30 Days",IF($P102&lt;=60,"31–60 Days",IF($P102&lt;=90,"61–90 Days","91+ Days")))))</f>
        <v/>
      </c>
      <c r="R102" s="48">
        <f>IF(OR($A102="",$F102="",$G102&lt;=0,$H102&lt;=0),"",IF($N102&lt;=0,"",EDATE($F102,MIN($I102-1,INT($L102/$H102)))))</f>
        <v/>
      </c>
      <c r="S102" s="21">
        <f>IF(OR($A102="",$R102=""),"",$R102-Setup!$B$3)</f>
        <v/>
      </c>
      <c r="T102" s="48">
        <f>IF($A102="","",IF(COUNTIFS(Payments!$B$5:$B$1004,$A102,Payments!$G$5:$G$1004,"Posted")=0,"",LOOKUP(2,1/((Payments!$B$5:$B$1004=$A102)*(Payments!$G$5:$G$1004="Posted")),Payments!$E$5:$E$1004)))</f>
        <v/>
      </c>
      <c r="U102" s="49">
        <f>IF(OR($A102="",$T102=""),"",SUMIFS(Payments!$F$5:$F$1004,Payments!$B$5:$B$1004,$A102,Payments!$G$5:$G$1004,"Posted",Payments!$E$5:$E$1004,$T102))</f>
        <v/>
      </c>
      <c r="V102" s="18" t="n"/>
      <c r="W102" s="46" t="n"/>
      <c r="X102" s="18" t="n"/>
      <c r="Y102" s="24">
        <f>IF($A102="","",IF($C102="Closed",IF($N102&lt;=0,"Paid","Closed With Balance"),IF(Setup!$B$3&lt;$F102,"Starts Later",IF($N102&lt;=0,"Paid",IF($O102&gt;0,"Overdue",IF(AND($R102&lt;&gt;"",$R102&gt;=Setup!$B$3,$R102&lt;=Setup!$B$3+Setup!$B$4),"Due Soon","Current"))))))</f>
        <v/>
      </c>
      <c r="Z102" s="24">
        <f>IF($A102="","",IF(OR($B102="",$C102="",$D102="",$E102="",$F102="",$G102&lt;=0,$H102&lt;=0,$V102=""),"Review",IF($H102&gt;$G102,"Review",IF(AND($W102&lt;&gt;"",NOT(ISNUMBER($W102))),"Review","OK"))))</f>
        <v/>
      </c>
      <c r="AA102" s="24">
        <f>IF($A102="","",IF(COUNTIF($A$5:$A$254,$A102)&gt;1,"Duplicate Plan ID","OK"))</f>
        <v/>
      </c>
    </row>
    <row r="103">
      <c r="A103" s="18" t="n"/>
      <c r="B103" s="18" t="n"/>
      <c r="C103" s="18" t="n"/>
      <c r="D103" s="18" t="n"/>
      <c r="E103" s="18" t="n"/>
      <c r="F103" s="46" t="n"/>
      <c r="G103" s="47" t="n"/>
      <c r="H103" s="47" t="n"/>
      <c r="I103" s="21">
        <f>IF($A103="","",IF(OR($G103&lt;=0,$H103&lt;=0),"",ROUNDUP($G103/$H103,0)))</f>
        <v/>
      </c>
      <c r="J103" s="48">
        <f>IF(OR($A103="",$F103="",$I103=""),"",EDATE($F103,$I103-1))</f>
        <v/>
      </c>
      <c r="K103" s="49">
        <f>IF(OR($A103="",$F103="",$G103&lt;=0,$H103&lt;=0),"",IF(Setup!$B$3&lt;$F103,0,MIN($G103,$H103*MIN($I103,DATEDIF($F103,Setup!$B$3,"m")+1))))</f>
        <v/>
      </c>
      <c r="L103" s="49">
        <f>IF($A103="","",SUMIFS(Payments!$F$5:$F$1004,Payments!$B$5:$B$1004,$A103,Payments!$G$5:$G$1004,"Posted",Payments!$E$5:$E$1004,"&lt;="&amp;Setup!$B$3))</f>
        <v/>
      </c>
      <c r="M103" s="49">
        <f>IF($A103="","",SUMIFS(Payments!$F$5:$F$1004,Payments!$B$5:$B$1004,$A103,Payments!$G$5:$G$1004,"Posted"))</f>
        <v/>
      </c>
      <c r="N103" s="49">
        <f>IF($A103="","",MAX(0,$G103-$L103))</f>
        <v/>
      </c>
      <c r="O103" s="49">
        <f>IF($A103="","",MAX(0,$K103-$L103))</f>
        <v/>
      </c>
      <c r="P103" s="21">
        <f>IF(OR($A103="",$O103&lt;=0,$R103=""),0,MAX(1,Setup!$B$3-$R103))</f>
        <v/>
      </c>
      <c r="Q103" s="24">
        <f>IF($A103="","",IF($O103&lt;=0,"",IF($P103&lt;=30,"1–30 Days",IF($P103&lt;=60,"31–60 Days",IF($P103&lt;=90,"61–90 Days","91+ Days")))))</f>
        <v/>
      </c>
      <c r="R103" s="48">
        <f>IF(OR($A103="",$F103="",$G103&lt;=0,$H103&lt;=0),"",IF($N103&lt;=0,"",EDATE($F103,MIN($I103-1,INT($L103/$H103)))))</f>
        <v/>
      </c>
      <c r="S103" s="21">
        <f>IF(OR($A103="",$R103=""),"",$R103-Setup!$B$3)</f>
        <v/>
      </c>
      <c r="T103" s="48">
        <f>IF($A103="","",IF(COUNTIFS(Payments!$B$5:$B$1004,$A103,Payments!$G$5:$G$1004,"Posted")=0,"",LOOKUP(2,1/((Payments!$B$5:$B$1004=$A103)*(Payments!$G$5:$G$1004="Posted")),Payments!$E$5:$E$1004)))</f>
        <v/>
      </c>
      <c r="U103" s="49">
        <f>IF(OR($A103="",$T103=""),"",SUMIFS(Payments!$F$5:$F$1004,Payments!$B$5:$B$1004,$A103,Payments!$G$5:$G$1004,"Posted",Payments!$E$5:$E$1004,$T103))</f>
        <v/>
      </c>
      <c r="V103" s="18" t="n"/>
      <c r="W103" s="46" t="n"/>
      <c r="X103" s="18" t="n"/>
      <c r="Y103" s="24">
        <f>IF($A103="","",IF($C103="Closed",IF($N103&lt;=0,"Paid","Closed With Balance"),IF(Setup!$B$3&lt;$F103,"Starts Later",IF($N103&lt;=0,"Paid",IF($O103&gt;0,"Overdue",IF(AND($R103&lt;&gt;"",$R103&gt;=Setup!$B$3,$R103&lt;=Setup!$B$3+Setup!$B$4),"Due Soon","Current"))))))</f>
        <v/>
      </c>
      <c r="Z103" s="24">
        <f>IF($A103="","",IF(OR($B103="",$C103="",$D103="",$E103="",$F103="",$G103&lt;=0,$H103&lt;=0,$V103=""),"Review",IF($H103&gt;$G103,"Review",IF(AND($W103&lt;&gt;"",NOT(ISNUMBER($W103))),"Review","OK"))))</f>
        <v/>
      </c>
      <c r="AA103" s="24">
        <f>IF($A103="","",IF(COUNTIF($A$5:$A$254,$A103)&gt;1,"Duplicate Plan ID","OK"))</f>
        <v/>
      </c>
    </row>
    <row r="104">
      <c r="A104" s="18" t="n"/>
      <c r="B104" s="18" t="n"/>
      <c r="C104" s="18" t="n"/>
      <c r="D104" s="18" t="n"/>
      <c r="E104" s="18" t="n"/>
      <c r="F104" s="46" t="n"/>
      <c r="G104" s="47" t="n"/>
      <c r="H104" s="47" t="n"/>
      <c r="I104" s="21">
        <f>IF($A104="","",IF(OR($G104&lt;=0,$H104&lt;=0),"",ROUNDUP($G104/$H104,0)))</f>
        <v/>
      </c>
      <c r="J104" s="48">
        <f>IF(OR($A104="",$F104="",$I104=""),"",EDATE($F104,$I104-1))</f>
        <v/>
      </c>
      <c r="K104" s="49">
        <f>IF(OR($A104="",$F104="",$G104&lt;=0,$H104&lt;=0),"",IF(Setup!$B$3&lt;$F104,0,MIN($G104,$H104*MIN($I104,DATEDIF($F104,Setup!$B$3,"m")+1))))</f>
        <v/>
      </c>
      <c r="L104" s="49">
        <f>IF($A104="","",SUMIFS(Payments!$F$5:$F$1004,Payments!$B$5:$B$1004,$A104,Payments!$G$5:$G$1004,"Posted",Payments!$E$5:$E$1004,"&lt;="&amp;Setup!$B$3))</f>
        <v/>
      </c>
      <c r="M104" s="49">
        <f>IF($A104="","",SUMIFS(Payments!$F$5:$F$1004,Payments!$B$5:$B$1004,$A104,Payments!$G$5:$G$1004,"Posted"))</f>
        <v/>
      </c>
      <c r="N104" s="49">
        <f>IF($A104="","",MAX(0,$G104-$L104))</f>
        <v/>
      </c>
      <c r="O104" s="49">
        <f>IF($A104="","",MAX(0,$K104-$L104))</f>
        <v/>
      </c>
      <c r="P104" s="21">
        <f>IF(OR($A104="",$O104&lt;=0,$R104=""),0,MAX(1,Setup!$B$3-$R104))</f>
        <v/>
      </c>
      <c r="Q104" s="24">
        <f>IF($A104="","",IF($O104&lt;=0,"",IF($P104&lt;=30,"1–30 Days",IF($P104&lt;=60,"31–60 Days",IF($P104&lt;=90,"61–90 Days","91+ Days")))))</f>
        <v/>
      </c>
      <c r="R104" s="48">
        <f>IF(OR($A104="",$F104="",$G104&lt;=0,$H104&lt;=0),"",IF($N104&lt;=0,"",EDATE($F104,MIN($I104-1,INT($L104/$H104)))))</f>
        <v/>
      </c>
      <c r="S104" s="21">
        <f>IF(OR($A104="",$R104=""),"",$R104-Setup!$B$3)</f>
        <v/>
      </c>
      <c r="T104" s="48">
        <f>IF($A104="","",IF(COUNTIFS(Payments!$B$5:$B$1004,$A104,Payments!$G$5:$G$1004,"Posted")=0,"",LOOKUP(2,1/((Payments!$B$5:$B$1004=$A104)*(Payments!$G$5:$G$1004="Posted")),Payments!$E$5:$E$1004)))</f>
        <v/>
      </c>
      <c r="U104" s="49">
        <f>IF(OR($A104="",$T104=""),"",SUMIFS(Payments!$F$5:$F$1004,Payments!$B$5:$B$1004,$A104,Payments!$G$5:$G$1004,"Posted",Payments!$E$5:$E$1004,$T104))</f>
        <v/>
      </c>
      <c r="V104" s="18" t="n"/>
      <c r="W104" s="46" t="n"/>
      <c r="X104" s="18" t="n"/>
      <c r="Y104" s="24">
        <f>IF($A104="","",IF($C104="Closed",IF($N104&lt;=0,"Paid","Closed With Balance"),IF(Setup!$B$3&lt;$F104,"Starts Later",IF($N104&lt;=0,"Paid",IF($O104&gt;0,"Overdue",IF(AND($R104&lt;&gt;"",$R104&gt;=Setup!$B$3,$R104&lt;=Setup!$B$3+Setup!$B$4),"Due Soon","Current"))))))</f>
        <v/>
      </c>
      <c r="Z104" s="24">
        <f>IF($A104="","",IF(OR($B104="",$C104="",$D104="",$E104="",$F104="",$G104&lt;=0,$H104&lt;=0,$V104=""),"Review",IF($H104&gt;$G104,"Review",IF(AND($W104&lt;&gt;"",NOT(ISNUMBER($W104))),"Review","OK"))))</f>
        <v/>
      </c>
      <c r="AA104" s="24">
        <f>IF($A104="","",IF(COUNTIF($A$5:$A$254,$A104)&gt;1,"Duplicate Plan ID","OK"))</f>
        <v/>
      </c>
    </row>
    <row r="105">
      <c r="A105" s="18" t="n"/>
      <c r="B105" s="18" t="n"/>
      <c r="C105" s="18" t="n"/>
      <c r="D105" s="18" t="n"/>
      <c r="E105" s="18" t="n"/>
      <c r="F105" s="46" t="n"/>
      <c r="G105" s="47" t="n"/>
      <c r="H105" s="47" t="n"/>
      <c r="I105" s="21">
        <f>IF($A105="","",IF(OR($G105&lt;=0,$H105&lt;=0),"",ROUNDUP($G105/$H105,0)))</f>
        <v/>
      </c>
      <c r="J105" s="48">
        <f>IF(OR($A105="",$F105="",$I105=""),"",EDATE($F105,$I105-1))</f>
        <v/>
      </c>
      <c r="K105" s="49">
        <f>IF(OR($A105="",$F105="",$G105&lt;=0,$H105&lt;=0),"",IF(Setup!$B$3&lt;$F105,0,MIN($G105,$H105*MIN($I105,DATEDIF($F105,Setup!$B$3,"m")+1))))</f>
        <v/>
      </c>
      <c r="L105" s="49">
        <f>IF($A105="","",SUMIFS(Payments!$F$5:$F$1004,Payments!$B$5:$B$1004,$A105,Payments!$G$5:$G$1004,"Posted",Payments!$E$5:$E$1004,"&lt;="&amp;Setup!$B$3))</f>
        <v/>
      </c>
      <c r="M105" s="49">
        <f>IF($A105="","",SUMIFS(Payments!$F$5:$F$1004,Payments!$B$5:$B$1004,$A105,Payments!$G$5:$G$1004,"Posted"))</f>
        <v/>
      </c>
      <c r="N105" s="49">
        <f>IF($A105="","",MAX(0,$G105-$L105))</f>
        <v/>
      </c>
      <c r="O105" s="49">
        <f>IF($A105="","",MAX(0,$K105-$L105))</f>
        <v/>
      </c>
      <c r="P105" s="21">
        <f>IF(OR($A105="",$O105&lt;=0,$R105=""),0,MAX(1,Setup!$B$3-$R105))</f>
        <v/>
      </c>
      <c r="Q105" s="24">
        <f>IF($A105="","",IF($O105&lt;=0,"",IF($P105&lt;=30,"1–30 Days",IF($P105&lt;=60,"31–60 Days",IF($P105&lt;=90,"61–90 Days","91+ Days")))))</f>
        <v/>
      </c>
      <c r="R105" s="48">
        <f>IF(OR($A105="",$F105="",$G105&lt;=0,$H105&lt;=0),"",IF($N105&lt;=0,"",EDATE($F105,MIN($I105-1,INT($L105/$H105)))))</f>
        <v/>
      </c>
      <c r="S105" s="21">
        <f>IF(OR($A105="",$R105=""),"",$R105-Setup!$B$3)</f>
        <v/>
      </c>
      <c r="T105" s="48">
        <f>IF($A105="","",IF(COUNTIFS(Payments!$B$5:$B$1004,$A105,Payments!$G$5:$G$1004,"Posted")=0,"",LOOKUP(2,1/((Payments!$B$5:$B$1004=$A105)*(Payments!$G$5:$G$1004="Posted")),Payments!$E$5:$E$1004)))</f>
        <v/>
      </c>
      <c r="U105" s="49">
        <f>IF(OR($A105="",$T105=""),"",SUMIFS(Payments!$F$5:$F$1004,Payments!$B$5:$B$1004,$A105,Payments!$G$5:$G$1004,"Posted",Payments!$E$5:$E$1004,$T105))</f>
        <v/>
      </c>
      <c r="V105" s="18" t="n"/>
      <c r="W105" s="46" t="n"/>
      <c r="X105" s="18" t="n"/>
      <c r="Y105" s="24">
        <f>IF($A105="","",IF($C105="Closed",IF($N105&lt;=0,"Paid","Closed With Balance"),IF(Setup!$B$3&lt;$F105,"Starts Later",IF($N105&lt;=0,"Paid",IF($O105&gt;0,"Overdue",IF(AND($R105&lt;&gt;"",$R105&gt;=Setup!$B$3,$R105&lt;=Setup!$B$3+Setup!$B$4),"Due Soon","Current"))))))</f>
        <v/>
      </c>
      <c r="Z105" s="24">
        <f>IF($A105="","",IF(OR($B105="",$C105="",$D105="",$E105="",$F105="",$G105&lt;=0,$H105&lt;=0,$V105=""),"Review",IF($H105&gt;$G105,"Review",IF(AND($W105&lt;&gt;"",NOT(ISNUMBER($W105))),"Review","OK"))))</f>
        <v/>
      </c>
      <c r="AA105" s="24">
        <f>IF($A105="","",IF(COUNTIF($A$5:$A$254,$A105)&gt;1,"Duplicate Plan ID","OK"))</f>
        <v/>
      </c>
    </row>
    <row r="106">
      <c r="A106" s="18" t="n"/>
      <c r="B106" s="18" t="n"/>
      <c r="C106" s="18" t="n"/>
      <c r="D106" s="18" t="n"/>
      <c r="E106" s="18" t="n"/>
      <c r="F106" s="46" t="n"/>
      <c r="G106" s="47" t="n"/>
      <c r="H106" s="47" t="n"/>
      <c r="I106" s="21">
        <f>IF($A106="","",IF(OR($G106&lt;=0,$H106&lt;=0),"",ROUNDUP($G106/$H106,0)))</f>
        <v/>
      </c>
      <c r="J106" s="48">
        <f>IF(OR($A106="",$F106="",$I106=""),"",EDATE($F106,$I106-1))</f>
        <v/>
      </c>
      <c r="K106" s="49">
        <f>IF(OR($A106="",$F106="",$G106&lt;=0,$H106&lt;=0),"",IF(Setup!$B$3&lt;$F106,0,MIN($G106,$H106*MIN($I106,DATEDIF($F106,Setup!$B$3,"m")+1))))</f>
        <v/>
      </c>
      <c r="L106" s="49">
        <f>IF($A106="","",SUMIFS(Payments!$F$5:$F$1004,Payments!$B$5:$B$1004,$A106,Payments!$G$5:$G$1004,"Posted",Payments!$E$5:$E$1004,"&lt;="&amp;Setup!$B$3))</f>
        <v/>
      </c>
      <c r="M106" s="49">
        <f>IF($A106="","",SUMIFS(Payments!$F$5:$F$1004,Payments!$B$5:$B$1004,$A106,Payments!$G$5:$G$1004,"Posted"))</f>
        <v/>
      </c>
      <c r="N106" s="49">
        <f>IF($A106="","",MAX(0,$G106-$L106))</f>
        <v/>
      </c>
      <c r="O106" s="49">
        <f>IF($A106="","",MAX(0,$K106-$L106))</f>
        <v/>
      </c>
      <c r="P106" s="21">
        <f>IF(OR($A106="",$O106&lt;=0,$R106=""),0,MAX(1,Setup!$B$3-$R106))</f>
        <v/>
      </c>
      <c r="Q106" s="24">
        <f>IF($A106="","",IF($O106&lt;=0,"",IF($P106&lt;=30,"1–30 Days",IF($P106&lt;=60,"31–60 Days",IF($P106&lt;=90,"61–90 Days","91+ Days")))))</f>
        <v/>
      </c>
      <c r="R106" s="48">
        <f>IF(OR($A106="",$F106="",$G106&lt;=0,$H106&lt;=0),"",IF($N106&lt;=0,"",EDATE($F106,MIN($I106-1,INT($L106/$H106)))))</f>
        <v/>
      </c>
      <c r="S106" s="21">
        <f>IF(OR($A106="",$R106=""),"",$R106-Setup!$B$3)</f>
        <v/>
      </c>
      <c r="T106" s="48">
        <f>IF($A106="","",IF(COUNTIFS(Payments!$B$5:$B$1004,$A106,Payments!$G$5:$G$1004,"Posted")=0,"",LOOKUP(2,1/((Payments!$B$5:$B$1004=$A106)*(Payments!$G$5:$G$1004="Posted")),Payments!$E$5:$E$1004)))</f>
        <v/>
      </c>
      <c r="U106" s="49">
        <f>IF(OR($A106="",$T106=""),"",SUMIFS(Payments!$F$5:$F$1004,Payments!$B$5:$B$1004,$A106,Payments!$G$5:$G$1004,"Posted",Payments!$E$5:$E$1004,$T106))</f>
        <v/>
      </c>
      <c r="V106" s="18" t="n"/>
      <c r="W106" s="46" t="n"/>
      <c r="X106" s="18" t="n"/>
      <c r="Y106" s="24">
        <f>IF($A106="","",IF($C106="Closed",IF($N106&lt;=0,"Paid","Closed With Balance"),IF(Setup!$B$3&lt;$F106,"Starts Later",IF($N106&lt;=0,"Paid",IF($O106&gt;0,"Overdue",IF(AND($R106&lt;&gt;"",$R106&gt;=Setup!$B$3,$R106&lt;=Setup!$B$3+Setup!$B$4),"Due Soon","Current"))))))</f>
        <v/>
      </c>
      <c r="Z106" s="24">
        <f>IF($A106="","",IF(OR($B106="",$C106="",$D106="",$E106="",$F106="",$G106&lt;=0,$H106&lt;=0,$V106=""),"Review",IF($H106&gt;$G106,"Review",IF(AND($W106&lt;&gt;"",NOT(ISNUMBER($W106))),"Review","OK"))))</f>
        <v/>
      </c>
      <c r="AA106" s="24">
        <f>IF($A106="","",IF(COUNTIF($A$5:$A$254,$A106)&gt;1,"Duplicate Plan ID","OK"))</f>
        <v/>
      </c>
    </row>
    <row r="107">
      <c r="A107" s="18" t="n"/>
      <c r="B107" s="18" t="n"/>
      <c r="C107" s="18" t="n"/>
      <c r="D107" s="18" t="n"/>
      <c r="E107" s="18" t="n"/>
      <c r="F107" s="46" t="n"/>
      <c r="G107" s="47" t="n"/>
      <c r="H107" s="47" t="n"/>
      <c r="I107" s="21">
        <f>IF($A107="","",IF(OR($G107&lt;=0,$H107&lt;=0),"",ROUNDUP($G107/$H107,0)))</f>
        <v/>
      </c>
      <c r="J107" s="48">
        <f>IF(OR($A107="",$F107="",$I107=""),"",EDATE($F107,$I107-1))</f>
        <v/>
      </c>
      <c r="K107" s="49">
        <f>IF(OR($A107="",$F107="",$G107&lt;=0,$H107&lt;=0),"",IF(Setup!$B$3&lt;$F107,0,MIN($G107,$H107*MIN($I107,DATEDIF($F107,Setup!$B$3,"m")+1))))</f>
        <v/>
      </c>
      <c r="L107" s="49">
        <f>IF($A107="","",SUMIFS(Payments!$F$5:$F$1004,Payments!$B$5:$B$1004,$A107,Payments!$G$5:$G$1004,"Posted",Payments!$E$5:$E$1004,"&lt;="&amp;Setup!$B$3))</f>
        <v/>
      </c>
      <c r="M107" s="49">
        <f>IF($A107="","",SUMIFS(Payments!$F$5:$F$1004,Payments!$B$5:$B$1004,$A107,Payments!$G$5:$G$1004,"Posted"))</f>
        <v/>
      </c>
      <c r="N107" s="49">
        <f>IF($A107="","",MAX(0,$G107-$L107))</f>
        <v/>
      </c>
      <c r="O107" s="49">
        <f>IF($A107="","",MAX(0,$K107-$L107))</f>
        <v/>
      </c>
      <c r="P107" s="21">
        <f>IF(OR($A107="",$O107&lt;=0,$R107=""),0,MAX(1,Setup!$B$3-$R107))</f>
        <v/>
      </c>
      <c r="Q107" s="24">
        <f>IF($A107="","",IF($O107&lt;=0,"",IF($P107&lt;=30,"1–30 Days",IF($P107&lt;=60,"31–60 Days",IF($P107&lt;=90,"61–90 Days","91+ Days")))))</f>
        <v/>
      </c>
      <c r="R107" s="48">
        <f>IF(OR($A107="",$F107="",$G107&lt;=0,$H107&lt;=0),"",IF($N107&lt;=0,"",EDATE($F107,MIN($I107-1,INT($L107/$H107)))))</f>
        <v/>
      </c>
      <c r="S107" s="21">
        <f>IF(OR($A107="",$R107=""),"",$R107-Setup!$B$3)</f>
        <v/>
      </c>
      <c r="T107" s="48">
        <f>IF($A107="","",IF(COUNTIFS(Payments!$B$5:$B$1004,$A107,Payments!$G$5:$G$1004,"Posted")=0,"",LOOKUP(2,1/((Payments!$B$5:$B$1004=$A107)*(Payments!$G$5:$G$1004="Posted")),Payments!$E$5:$E$1004)))</f>
        <v/>
      </c>
      <c r="U107" s="49">
        <f>IF(OR($A107="",$T107=""),"",SUMIFS(Payments!$F$5:$F$1004,Payments!$B$5:$B$1004,$A107,Payments!$G$5:$G$1004,"Posted",Payments!$E$5:$E$1004,$T107))</f>
        <v/>
      </c>
      <c r="V107" s="18" t="n"/>
      <c r="W107" s="46" t="n"/>
      <c r="X107" s="18" t="n"/>
      <c r="Y107" s="24">
        <f>IF($A107="","",IF($C107="Closed",IF($N107&lt;=0,"Paid","Closed With Balance"),IF(Setup!$B$3&lt;$F107,"Starts Later",IF($N107&lt;=0,"Paid",IF($O107&gt;0,"Overdue",IF(AND($R107&lt;&gt;"",$R107&gt;=Setup!$B$3,$R107&lt;=Setup!$B$3+Setup!$B$4),"Due Soon","Current"))))))</f>
        <v/>
      </c>
      <c r="Z107" s="24">
        <f>IF($A107="","",IF(OR($B107="",$C107="",$D107="",$E107="",$F107="",$G107&lt;=0,$H107&lt;=0,$V107=""),"Review",IF($H107&gt;$G107,"Review",IF(AND($W107&lt;&gt;"",NOT(ISNUMBER($W107))),"Review","OK"))))</f>
        <v/>
      </c>
      <c r="AA107" s="24">
        <f>IF($A107="","",IF(COUNTIF($A$5:$A$254,$A107)&gt;1,"Duplicate Plan ID","OK"))</f>
        <v/>
      </c>
    </row>
    <row r="108">
      <c r="A108" s="18" t="n"/>
      <c r="B108" s="18" t="n"/>
      <c r="C108" s="18" t="n"/>
      <c r="D108" s="18" t="n"/>
      <c r="E108" s="18" t="n"/>
      <c r="F108" s="46" t="n"/>
      <c r="G108" s="47" t="n"/>
      <c r="H108" s="47" t="n"/>
      <c r="I108" s="21">
        <f>IF($A108="","",IF(OR($G108&lt;=0,$H108&lt;=0),"",ROUNDUP($G108/$H108,0)))</f>
        <v/>
      </c>
      <c r="J108" s="48">
        <f>IF(OR($A108="",$F108="",$I108=""),"",EDATE($F108,$I108-1))</f>
        <v/>
      </c>
      <c r="K108" s="49">
        <f>IF(OR($A108="",$F108="",$G108&lt;=0,$H108&lt;=0),"",IF(Setup!$B$3&lt;$F108,0,MIN($G108,$H108*MIN($I108,DATEDIF($F108,Setup!$B$3,"m")+1))))</f>
        <v/>
      </c>
      <c r="L108" s="49">
        <f>IF($A108="","",SUMIFS(Payments!$F$5:$F$1004,Payments!$B$5:$B$1004,$A108,Payments!$G$5:$G$1004,"Posted",Payments!$E$5:$E$1004,"&lt;="&amp;Setup!$B$3))</f>
        <v/>
      </c>
      <c r="M108" s="49">
        <f>IF($A108="","",SUMIFS(Payments!$F$5:$F$1004,Payments!$B$5:$B$1004,$A108,Payments!$G$5:$G$1004,"Posted"))</f>
        <v/>
      </c>
      <c r="N108" s="49">
        <f>IF($A108="","",MAX(0,$G108-$L108))</f>
        <v/>
      </c>
      <c r="O108" s="49">
        <f>IF($A108="","",MAX(0,$K108-$L108))</f>
        <v/>
      </c>
      <c r="P108" s="21">
        <f>IF(OR($A108="",$O108&lt;=0,$R108=""),0,MAX(1,Setup!$B$3-$R108))</f>
        <v/>
      </c>
      <c r="Q108" s="24">
        <f>IF($A108="","",IF($O108&lt;=0,"",IF($P108&lt;=30,"1–30 Days",IF($P108&lt;=60,"31–60 Days",IF($P108&lt;=90,"61–90 Days","91+ Days")))))</f>
        <v/>
      </c>
      <c r="R108" s="48">
        <f>IF(OR($A108="",$F108="",$G108&lt;=0,$H108&lt;=0),"",IF($N108&lt;=0,"",EDATE($F108,MIN($I108-1,INT($L108/$H108)))))</f>
        <v/>
      </c>
      <c r="S108" s="21">
        <f>IF(OR($A108="",$R108=""),"",$R108-Setup!$B$3)</f>
        <v/>
      </c>
      <c r="T108" s="48">
        <f>IF($A108="","",IF(COUNTIFS(Payments!$B$5:$B$1004,$A108,Payments!$G$5:$G$1004,"Posted")=0,"",LOOKUP(2,1/((Payments!$B$5:$B$1004=$A108)*(Payments!$G$5:$G$1004="Posted")),Payments!$E$5:$E$1004)))</f>
        <v/>
      </c>
      <c r="U108" s="49">
        <f>IF(OR($A108="",$T108=""),"",SUMIFS(Payments!$F$5:$F$1004,Payments!$B$5:$B$1004,$A108,Payments!$G$5:$G$1004,"Posted",Payments!$E$5:$E$1004,$T108))</f>
        <v/>
      </c>
      <c r="V108" s="18" t="n"/>
      <c r="W108" s="46" t="n"/>
      <c r="X108" s="18" t="n"/>
      <c r="Y108" s="24">
        <f>IF($A108="","",IF($C108="Closed",IF($N108&lt;=0,"Paid","Closed With Balance"),IF(Setup!$B$3&lt;$F108,"Starts Later",IF($N108&lt;=0,"Paid",IF($O108&gt;0,"Overdue",IF(AND($R108&lt;&gt;"",$R108&gt;=Setup!$B$3,$R108&lt;=Setup!$B$3+Setup!$B$4),"Due Soon","Current"))))))</f>
        <v/>
      </c>
      <c r="Z108" s="24">
        <f>IF($A108="","",IF(OR($B108="",$C108="",$D108="",$E108="",$F108="",$G108&lt;=0,$H108&lt;=0,$V108=""),"Review",IF($H108&gt;$G108,"Review",IF(AND($W108&lt;&gt;"",NOT(ISNUMBER($W108))),"Review","OK"))))</f>
        <v/>
      </c>
      <c r="AA108" s="24">
        <f>IF($A108="","",IF(COUNTIF($A$5:$A$254,$A108)&gt;1,"Duplicate Plan ID","OK"))</f>
        <v/>
      </c>
    </row>
    <row r="109">
      <c r="A109" s="18" t="n"/>
      <c r="B109" s="18" t="n"/>
      <c r="C109" s="18" t="n"/>
      <c r="D109" s="18" t="n"/>
      <c r="E109" s="18" t="n"/>
      <c r="F109" s="46" t="n"/>
      <c r="G109" s="47" t="n"/>
      <c r="H109" s="47" t="n"/>
      <c r="I109" s="21">
        <f>IF($A109="","",IF(OR($G109&lt;=0,$H109&lt;=0),"",ROUNDUP($G109/$H109,0)))</f>
        <v/>
      </c>
      <c r="J109" s="48">
        <f>IF(OR($A109="",$F109="",$I109=""),"",EDATE($F109,$I109-1))</f>
        <v/>
      </c>
      <c r="K109" s="49">
        <f>IF(OR($A109="",$F109="",$G109&lt;=0,$H109&lt;=0),"",IF(Setup!$B$3&lt;$F109,0,MIN($G109,$H109*MIN($I109,DATEDIF($F109,Setup!$B$3,"m")+1))))</f>
        <v/>
      </c>
      <c r="L109" s="49">
        <f>IF($A109="","",SUMIFS(Payments!$F$5:$F$1004,Payments!$B$5:$B$1004,$A109,Payments!$G$5:$G$1004,"Posted",Payments!$E$5:$E$1004,"&lt;="&amp;Setup!$B$3))</f>
        <v/>
      </c>
      <c r="M109" s="49">
        <f>IF($A109="","",SUMIFS(Payments!$F$5:$F$1004,Payments!$B$5:$B$1004,$A109,Payments!$G$5:$G$1004,"Posted"))</f>
        <v/>
      </c>
      <c r="N109" s="49">
        <f>IF($A109="","",MAX(0,$G109-$L109))</f>
        <v/>
      </c>
      <c r="O109" s="49">
        <f>IF($A109="","",MAX(0,$K109-$L109))</f>
        <v/>
      </c>
      <c r="P109" s="21">
        <f>IF(OR($A109="",$O109&lt;=0,$R109=""),0,MAX(1,Setup!$B$3-$R109))</f>
        <v/>
      </c>
      <c r="Q109" s="24">
        <f>IF($A109="","",IF($O109&lt;=0,"",IF($P109&lt;=30,"1–30 Days",IF($P109&lt;=60,"31–60 Days",IF($P109&lt;=90,"61–90 Days","91+ Days")))))</f>
        <v/>
      </c>
      <c r="R109" s="48">
        <f>IF(OR($A109="",$F109="",$G109&lt;=0,$H109&lt;=0),"",IF($N109&lt;=0,"",EDATE($F109,MIN($I109-1,INT($L109/$H109)))))</f>
        <v/>
      </c>
      <c r="S109" s="21">
        <f>IF(OR($A109="",$R109=""),"",$R109-Setup!$B$3)</f>
        <v/>
      </c>
      <c r="T109" s="48">
        <f>IF($A109="","",IF(COUNTIFS(Payments!$B$5:$B$1004,$A109,Payments!$G$5:$G$1004,"Posted")=0,"",LOOKUP(2,1/((Payments!$B$5:$B$1004=$A109)*(Payments!$G$5:$G$1004="Posted")),Payments!$E$5:$E$1004)))</f>
        <v/>
      </c>
      <c r="U109" s="49">
        <f>IF(OR($A109="",$T109=""),"",SUMIFS(Payments!$F$5:$F$1004,Payments!$B$5:$B$1004,$A109,Payments!$G$5:$G$1004,"Posted",Payments!$E$5:$E$1004,$T109))</f>
        <v/>
      </c>
      <c r="V109" s="18" t="n"/>
      <c r="W109" s="46" t="n"/>
      <c r="X109" s="18" t="n"/>
      <c r="Y109" s="24">
        <f>IF($A109="","",IF($C109="Closed",IF($N109&lt;=0,"Paid","Closed With Balance"),IF(Setup!$B$3&lt;$F109,"Starts Later",IF($N109&lt;=0,"Paid",IF($O109&gt;0,"Overdue",IF(AND($R109&lt;&gt;"",$R109&gt;=Setup!$B$3,$R109&lt;=Setup!$B$3+Setup!$B$4),"Due Soon","Current"))))))</f>
        <v/>
      </c>
      <c r="Z109" s="24">
        <f>IF($A109="","",IF(OR($B109="",$C109="",$D109="",$E109="",$F109="",$G109&lt;=0,$H109&lt;=0,$V109=""),"Review",IF($H109&gt;$G109,"Review",IF(AND($W109&lt;&gt;"",NOT(ISNUMBER($W109))),"Review","OK"))))</f>
        <v/>
      </c>
      <c r="AA109" s="24">
        <f>IF($A109="","",IF(COUNTIF($A$5:$A$254,$A109)&gt;1,"Duplicate Plan ID","OK"))</f>
        <v/>
      </c>
    </row>
    <row r="110">
      <c r="A110" s="18" t="n"/>
      <c r="B110" s="18" t="n"/>
      <c r="C110" s="18" t="n"/>
      <c r="D110" s="18" t="n"/>
      <c r="E110" s="18" t="n"/>
      <c r="F110" s="46" t="n"/>
      <c r="G110" s="47" t="n"/>
      <c r="H110" s="47" t="n"/>
      <c r="I110" s="21">
        <f>IF($A110="","",IF(OR($G110&lt;=0,$H110&lt;=0),"",ROUNDUP($G110/$H110,0)))</f>
        <v/>
      </c>
      <c r="J110" s="48">
        <f>IF(OR($A110="",$F110="",$I110=""),"",EDATE($F110,$I110-1))</f>
        <v/>
      </c>
      <c r="K110" s="49">
        <f>IF(OR($A110="",$F110="",$G110&lt;=0,$H110&lt;=0),"",IF(Setup!$B$3&lt;$F110,0,MIN($G110,$H110*MIN($I110,DATEDIF($F110,Setup!$B$3,"m")+1))))</f>
        <v/>
      </c>
      <c r="L110" s="49">
        <f>IF($A110="","",SUMIFS(Payments!$F$5:$F$1004,Payments!$B$5:$B$1004,$A110,Payments!$G$5:$G$1004,"Posted",Payments!$E$5:$E$1004,"&lt;="&amp;Setup!$B$3))</f>
        <v/>
      </c>
      <c r="M110" s="49">
        <f>IF($A110="","",SUMIFS(Payments!$F$5:$F$1004,Payments!$B$5:$B$1004,$A110,Payments!$G$5:$G$1004,"Posted"))</f>
        <v/>
      </c>
      <c r="N110" s="49">
        <f>IF($A110="","",MAX(0,$G110-$L110))</f>
        <v/>
      </c>
      <c r="O110" s="49">
        <f>IF($A110="","",MAX(0,$K110-$L110))</f>
        <v/>
      </c>
      <c r="P110" s="21">
        <f>IF(OR($A110="",$O110&lt;=0,$R110=""),0,MAX(1,Setup!$B$3-$R110))</f>
        <v/>
      </c>
      <c r="Q110" s="24">
        <f>IF($A110="","",IF($O110&lt;=0,"",IF($P110&lt;=30,"1–30 Days",IF($P110&lt;=60,"31–60 Days",IF($P110&lt;=90,"61–90 Days","91+ Days")))))</f>
        <v/>
      </c>
      <c r="R110" s="48">
        <f>IF(OR($A110="",$F110="",$G110&lt;=0,$H110&lt;=0),"",IF($N110&lt;=0,"",EDATE($F110,MIN($I110-1,INT($L110/$H110)))))</f>
        <v/>
      </c>
      <c r="S110" s="21">
        <f>IF(OR($A110="",$R110=""),"",$R110-Setup!$B$3)</f>
        <v/>
      </c>
      <c r="T110" s="48">
        <f>IF($A110="","",IF(COUNTIFS(Payments!$B$5:$B$1004,$A110,Payments!$G$5:$G$1004,"Posted")=0,"",LOOKUP(2,1/((Payments!$B$5:$B$1004=$A110)*(Payments!$G$5:$G$1004="Posted")),Payments!$E$5:$E$1004)))</f>
        <v/>
      </c>
      <c r="U110" s="49">
        <f>IF(OR($A110="",$T110=""),"",SUMIFS(Payments!$F$5:$F$1004,Payments!$B$5:$B$1004,$A110,Payments!$G$5:$G$1004,"Posted",Payments!$E$5:$E$1004,$T110))</f>
        <v/>
      </c>
      <c r="V110" s="18" t="n"/>
      <c r="W110" s="46" t="n"/>
      <c r="X110" s="18" t="n"/>
      <c r="Y110" s="24">
        <f>IF($A110="","",IF($C110="Closed",IF($N110&lt;=0,"Paid","Closed With Balance"),IF(Setup!$B$3&lt;$F110,"Starts Later",IF($N110&lt;=0,"Paid",IF($O110&gt;0,"Overdue",IF(AND($R110&lt;&gt;"",$R110&gt;=Setup!$B$3,$R110&lt;=Setup!$B$3+Setup!$B$4),"Due Soon","Current"))))))</f>
        <v/>
      </c>
      <c r="Z110" s="24">
        <f>IF($A110="","",IF(OR($B110="",$C110="",$D110="",$E110="",$F110="",$G110&lt;=0,$H110&lt;=0,$V110=""),"Review",IF($H110&gt;$G110,"Review",IF(AND($W110&lt;&gt;"",NOT(ISNUMBER($W110))),"Review","OK"))))</f>
        <v/>
      </c>
      <c r="AA110" s="24">
        <f>IF($A110="","",IF(COUNTIF($A$5:$A$254,$A110)&gt;1,"Duplicate Plan ID","OK"))</f>
        <v/>
      </c>
    </row>
    <row r="111">
      <c r="A111" s="18" t="n"/>
      <c r="B111" s="18" t="n"/>
      <c r="C111" s="18" t="n"/>
      <c r="D111" s="18" t="n"/>
      <c r="E111" s="18" t="n"/>
      <c r="F111" s="46" t="n"/>
      <c r="G111" s="47" t="n"/>
      <c r="H111" s="47" t="n"/>
      <c r="I111" s="21">
        <f>IF($A111="","",IF(OR($G111&lt;=0,$H111&lt;=0),"",ROUNDUP($G111/$H111,0)))</f>
        <v/>
      </c>
      <c r="J111" s="48">
        <f>IF(OR($A111="",$F111="",$I111=""),"",EDATE($F111,$I111-1))</f>
        <v/>
      </c>
      <c r="K111" s="49">
        <f>IF(OR($A111="",$F111="",$G111&lt;=0,$H111&lt;=0),"",IF(Setup!$B$3&lt;$F111,0,MIN($G111,$H111*MIN($I111,DATEDIF($F111,Setup!$B$3,"m")+1))))</f>
        <v/>
      </c>
      <c r="L111" s="49">
        <f>IF($A111="","",SUMIFS(Payments!$F$5:$F$1004,Payments!$B$5:$B$1004,$A111,Payments!$G$5:$G$1004,"Posted",Payments!$E$5:$E$1004,"&lt;="&amp;Setup!$B$3))</f>
        <v/>
      </c>
      <c r="M111" s="49">
        <f>IF($A111="","",SUMIFS(Payments!$F$5:$F$1004,Payments!$B$5:$B$1004,$A111,Payments!$G$5:$G$1004,"Posted"))</f>
        <v/>
      </c>
      <c r="N111" s="49">
        <f>IF($A111="","",MAX(0,$G111-$L111))</f>
        <v/>
      </c>
      <c r="O111" s="49">
        <f>IF($A111="","",MAX(0,$K111-$L111))</f>
        <v/>
      </c>
      <c r="P111" s="21">
        <f>IF(OR($A111="",$O111&lt;=0,$R111=""),0,MAX(1,Setup!$B$3-$R111))</f>
        <v/>
      </c>
      <c r="Q111" s="24">
        <f>IF($A111="","",IF($O111&lt;=0,"",IF($P111&lt;=30,"1–30 Days",IF($P111&lt;=60,"31–60 Days",IF($P111&lt;=90,"61–90 Days","91+ Days")))))</f>
        <v/>
      </c>
      <c r="R111" s="48">
        <f>IF(OR($A111="",$F111="",$G111&lt;=0,$H111&lt;=0),"",IF($N111&lt;=0,"",EDATE($F111,MIN($I111-1,INT($L111/$H111)))))</f>
        <v/>
      </c>
      <c r="S111" s="21">
        <f>IF(OR($A111="",$R111=""),"",$R111-Setup!$B$3)</f>
        <v/>
      </c>
      <c r="T111" s="48">
        <f>IF($A111="","",IF(COUNTIFS(Payments!$B$5:$B$1004,$A111,Payments!$G$5:$G$1004,"Posted")=0,"",LOOKUP(2,1/((Payments!$B$5:$B$1004=$A111)*(Payments!$G$5:$G$1004="Posted")),Payments!$E$5:$E$1004)))</f>
        <v/>
      </c>
      <c r="U111" s="49">
        <f>IF(OR($A111="",$T111=""),"",SUMIFS(Payments!$F$5:$F$1004,Payments!$B$5:$B$1004,$A111,Payments!$G$5:$G$1004,"Posted",Payments!$E$5:$E$1004,$T111))</f>
        <v/>
      </c>
      <c r="V111" s="18" t="n"/>
      <c r="W111" s="46" t="n"/>
      <c r="X111" s="18" t="n"/>
      <c r="Y111" s="24">
        <f>IF($A111="","",IF($C111="Closed",IF($N111&lt;=0,"Paid","Closed With Balance"),IF(Setup!$B$3&lt;$F111,"Starts Later",IF($N111&lt;=0,"Paid",IF($O111&gt;0,"Overdue",IF(AND($R111&lt;&gt;"",$R111&gt;=Setup!$B$3,$R111&lt;=Setup!$B$3+Setup!$B$4),"Due Soon","Current"))))))</f>
        <v/>
      </c>
      <c r="Z111" s="24">
        <f>IF($A111="","",IF(OR($B111="",$C111="",$D111="",$E111="",$F111="",$G111&lt;=0,$H111&lt;=0,$V111=""),"Review",IF($H111&gt;$G111,"Review",IF(AND($W111&lt;&gt;"",NOT(ISNUMBER($W111))),"Review","OK"))))</f>
        <v/>
      </c>
      <c r="AA111" s="24">
        <f>IF($A111="","",IF(COUNTIF($A$5:$A$254,$A111)&gt;1,"Duplicate Plan ID","OK"))</f>
        <v/>
      </c>
    </row>
    <row r="112">
      <c r="A112" s="18" t="n"/>
      <c r="B112" s="18" t="n"/>
      <c r="C112" s="18" t="n"/>
      <c r="D112" s="18" t="n"/>
      <c r="E112" s="18" t="n"/>
      <c r="F112" s="46" t="n"/>
      <c r="G112" s="47" t="n"/>
      <c r="H112" s="47" t="n"/>
      <c r="I112" s="21">
        <f>IF($A112="","",IF(OR($G112&lt;=0,$H112&lt;=0),"",ROUNDUP($G112/$H112,0)))</f>
        <v/>
      </c>
      <c r="J112" s="48">
        <f>IF(OR($A112="",$F112="",$I112=""),"",EDATE($F112,$I112-1))</f>
        <v/>
      </c>
      <c r="K112" s="49">
        <f>IF(OR($A112="",$F112="",$G112&lt;=0,$H112&lt;=0),"",IF(Setup!$B$3&lt;$F112,0,MIN($G112,$H112*MIN($I112,DATEDIF($F112,Setup!$B$3,"m")+1))))</f>
        <v/>
      </c>
      <c r="L112" s="49">
        <f>IF($A112="","",SUMIFS(Payments!$F$5:$F$1004,Payments!$B$5:$B$1004,$A112,Payments!$G$5:$G$1004,"Posted",Payments!$E$5:$E$1004,"&lt;="&amp;Setup!$B$3))</f>
        <v/>
      </c>
      <c r="M112" s="49">
        <f>IF($A112="","",SUMIFS(Payments!$F$5:$F$1004,Payments!$B$5:$B$1004,$A112,Payments!$G$5:$G$1004,"Posted"))</f>
        <v/>
      </c>
      <c r="N112" s="49">
        <f>IF($A112="","",MAX(0,$G112-$L112))</f>
        <v/>
      </c>
      <c r="O112" s="49">
        <f>IF($A112="","",MAX(0,$K112-$L112))</f>
        <v/>
      </c>
      <c r="P112" s="21">
        <f>IF(OR($A112="",$O112&lt;=0,$R112=""),0,MAX(1,Setup!$B$3-$R112))</f>
        <v/>
      </c>
      <c r="Q112" s="24">
        <f>IF($A112="","",IF($O112&lt;=0,"",IF($P112&lt;=30,"1–30 Days",IF($P112&lt;=60,"31–60 Days",IF($P112&lt;=90,"61–90 Days","91+ Days")))))</f>
        <v/>
      </c>
      <c r="R112" s="48">
        <f>IF(OR($A112="",$F112="",$G112&lt;=0,$H112&lt;=0),"",IF($N112&lt;=0,"",EDATE($F112,MIN($I112-1,INT($L112/$H112)))))</f>
        <v/>
      </c>
      <c r="S112" s="21">
        <f>IF(OR($A112="",$R112=""),"",$R112-Setup!$B$3)</f>
        <v/>
      </c>
      <c r="T112" s="48">
        <f>IF($A112="","",IF(COUNTIFS(Payments!$B$5:$B$1004,$A112,Payments!$G$5:$G$1004,"Posted")=0,"",LOOKUP(2,1/((Payments!$B$5:$B$1004=$A112)*(Payments!$G$5:$G$1004="Posted")),Payments!$E$5:$E$1004)))</f>
        <v/>
      </c>
      <c r="U112" s="49">
        <f>IF(OR($A112="",$T112=""),"",SUMIFS(Payments!$F$5:$F$1004,Payments!$B$5:$B$1004,$A112,Payments!$G$5:$G$1004,"Posted",Payments!$E$5:$E$1004,$T112))</f>
        <v/>
      </c>
      <c r="V112" s="18" t="n"/>
      <c r="W112" s="46" t="n"/>
      <c r="X112" s="18" t="n"/>
      <c r="Y112" s="24">
        <f>IF($A112="","",IF($C112="Closed",IF($N112&lt;=0,"Paid","Closed With Balance"),IF(Setup!$B$3&lt;$F112,"Starts Later",IF($N112&lt;=0,"Paid",IF($O112&gt;0,"Overdue",IF(AND($R112&lt;&gt;"",$R112&gt;=Setup!$B$3,$R112&lt;=Setup!$B$3+Setup!$B$4),"Due Soon","Current"))))))</f>
        <v/>
      </c>
      <c r="Z112" s="24">
        <f>IF($A112="","",IF(OR($B112="",$C112="",$D112="",$E112="",$F112="",$G112&lt;=0,$H112&lt;=0,$V112=""),"Review",IF($H112&gt;$G112,"Review",IF(AND($W112&lt;&gt;"",NOT(ISNUMBER($W112))),"Review","OK"))))</f>
        <v/>
      </c>
      <c r="AA112" s="24">
        <f>IF($A112="","",IF(COUNTIF($A$5:$A$254,$A112)&gt;1,"Duplicate Plan ID","OK"))</f>
        <v/>
      </c>
    </row>
    <row r="113">
      <c r="A113" s="18" t="n"/>
      <c r="B113" s="18" t="n"/>
      <c r="C113" s="18" t="n"/>
      <c r="D113" s="18" t="n"/>
      <c r="E113" s="18" t="n"/>
      <c r="F113" s="46" t="n"/>
      <c r="G113" s="47" t="n"/>
      <c r="H113" s="47" t="n"/>
      <c r="I113" s="21">
        <f>IF($A113="","",IF(OR($G113&lt;=0,$H113&lt;=0),"",ROUNDUP($G113/$H113,0)))</f>
        <v/>
      </c>
      <c r="J113" s="48">
        <f>IF(OR($A113="",$F113="",$I113=""),"",EDATE($F113,$I113-1))</f>
        <v/>
      </c>
      <c r="K113" s="49">
        <f>IF(OR($A113="",$F113="",$G113&lt;=0,$H113&lt;=0),"",IF(Setup!$B$3&lt;$F113,0,MIN($G113,$H113*MIN($I113,DATEDIF($F113,Setup!$B$3,"m")+1))))</f>
        <v/>
      </c>
      <c r="L113" s="49">
        <f>IF($A113="","",SUMIFS(Payments!$F$5:$F$1004,Payments!$B$5:$B$1004,$A113,Payments!$G$5:$G$1004,"Posted",Payments!$E$5:$E$1004,"&lt;="&amp;Setup!$B$3))</f>
        <v/>
      </c>
      <c r="M113" s="49">
        <f>IF($A113="","",SUMIFS(Payments!$F$5:$F$1004,Payments!$B$5:$B$1004,$A113,Payments!$G$5:$G$1004,"Posted"))</f>
        <v/>
      </c>
      <c r="N113" s="49">
        <f>IF($A113="","",MAX(0,$G113-$L113))</f>
        <v/>
      </c>
      <c r="O113" s="49">
        <f>IF($A113="","",MAX(0,$K113-$L113))</f>
        <v/>
      </c>
      <c r="P113" s="21">
        <f>IF(OR($A113="",$O113&lt;=0,$R113=""),0,MAX(1,Setup!$B$3-$R113))</f>
        <v/>
      </c>
      <c r="Q113" s="24">
        <f>IF($A113="","",IF($O113&lt;=0,"",IF($P113&lt;=30,"1–30 Days",IF($P113&lt;=60,"31–60 Days",IF($P113&lt;=90,"61–90 Days","91+ Days")))))</f>
        <v/>
      </c>
      <c r="R113" s="48">
        <f>IF(OR($A113="",$F113="",$G113&lt;=0,$H113&lt;=0),"",IF($N113&lt;=0,"",EDATE($F113,MIN($I113-1,INT($L113/$H113)))))</f>
        <v/>
      </c>
      <c r="S113" s="21">
        <f>IF(OR($A113="",$R113=""),"",$R113-Setup!$B$3)</f>
        <v/>
      </c>
      <c r="T113" s="48">
        <f>IF($A113="","",IF(COUNTIFS(Payments!$B$5:$B$1004,$A113,Payments!$G$5:$G$1004,"Posted")=0,"",LOOKUP(2,1/((Payments!$B$5:$B$1004=$A113)*(Payments!$G$5:$G$1004="Posted")),Payments!$E$5:$E$1004)))</f>
        <v/>
      </c>
      <c r="U113" s="49">
        <f>IF(OR($A113="",$T113=""),"",SUMIFS(Payments!$F$5:$F$1004,Payments!$B$5:$B$1004,$A113,Payments!$G$5:$G$1004,"Posted",Payments!$E$5:$E$1004,$T113))</f>
        <v/>
      </c>
      <c r="V113" s="18" t="n"/>
      <c r="W113" s="46" t="n"/>
      <c r="X113" s="18" t="n"/>
      <c r="Y113" s="24">
        <f>IF($A113="","",IF($C113="Closed",IF($N113&lt;=0,"Paid","Closed With Balance"),IF(Setup!$B$3&lt;$F113,"Starts Later",IF($N113&lt;=0,"Paid",IF($O113&gt;0,"Overdue",IF(AND($R113&lt;&gt;"",$R113&gt;=Setup!$B$3,$R113&lt;=Setup!$B$3+Setup!$B$4),"Due Soon","Current"))))))</f>
        <v/>
      </c>
      <c r="Z113" s="24">
        <f>IF($A113="","",IF(OR($B113="",$C113="",$D113="",$E113="",$F113="",$G113&lt;=0,$H113&lt;=0,$V113=""),"Review",IF($H113&gt;$G113,"Review",IF(AND($W113&lt;&gt;"",NOT(ISNUMBER($W113))),"Review","OK"))))</f>
        <v/>
      </c>
      <c r="AA113" s="24">
        <f>IF($A113="","",IF(COUNTIF($A$5:$A$254,$A113)&gt;1,"Duplicate Plan ID","OK"))</f>
        <v/>
      </c>
    </row>
    <row r="114">
      <c r="A114" s="18" t="n"/>
      <c r="B114" s="18" t="n"/>
      <c r="C114" s="18" t="n"/>
      <c r="D114" s="18" t="n"/>
      <c r="E114" s="18" t="n"/>
      <c r="F114" s="46" t="n"/>
      <c r="G114" s="47" t="n"/>
      <c r="H114" s="47" t="n"/>
      <c r="I114" s="21">
        <f>IF($A114="","",IF(OR($G114&lt;=0,$H114&lt;=0),"",ROUNDUP($G114/$H114,0)))</f>
        <v/>
      </c>
      <c r="J114" s="48">
        <f>IF(OR($A114="",$F114="",$I114=""),"",EDATE($F114,$I114-1))</f>
        <v/>
      </c>
      <c r="K114" s="49">
        <f>IF(OR($A114="",$F114="",$G114&lt;=0,$H114&lt;=0),"",IF(Setup!$B$3&lt;$F114,0,MIN($G114,$H114*MIN($I114,DATEDIF($F114,Setup!$B$3,"m")+1))))</f>
        <v/>
      </c>
      <c r="L114" s="49">
        <f>IF($A114="","",SUMIFS(Payments!$F$5:$F$1004,Payments!$B$5:$B$1004,$A114,Payments!$G$5:$G$1004,"Posted",Payments!$E$5:$E$1004,"&lt;="&amp;Setup!$B$3))</f>
        <v/>
      </c>
      <c r="M114" s="49">
        <f>IF($A114="","",SUMIFS(Payments!$F$5:$F$1004,Payments!$B$5:$B$1004,$A114,Payments!$G$5:$G$1004,"Posted"))</f>
        <v/>
      </c>
      <c r="N114" s="49">
        <f>IF($A114="","",MAX(0,$G114-$L114))</f>
        <v/>
      </c>
      <c r="O114" s="49">
        <f>IF($A114="","",MAX(0,$K114-$L114))</f>
        <v/>
      </c>
      <c r="P114" s="21">
        <f>IF(OR($A114="",$O114&lt;=0,$R114=""),0,MAX(1,Setup!$B$3-$R114))</f>
        <v/>
      </c>
      <c r="Q114" s="24">
        <f>IF($A114="","",IF($O114&lt;=0,"",IF($P114&lt;=30,"1–30 Days",IF($P114&lt;=60,"31–60 Days",IF($P114&lt;=90,"61–90 Days","91+ Days")))))</f>
        <v/>
      </c>
      <c r="R114" s="48">
        <f>IF(OR($A114="",$F114="",$G114&lt;=0,$H114&lt;=0),"",IF($N114&lt;=0,"",EDATE($F114,MIN($I114-1,INT($L114/$H114)))))</f>
        <v/>
      </c>
      <c r="S114" s="21">
        <f>IF(OR($A114="",$R114=""),"",$R114-Setup!$B$3)</f>
        <v/>
      </c>
      <c r="T114" s="48">
        <f>IF($A114="","",IF(COUNTIFS(Payments!$B$5:$B$1004,$A114,Payments!$G$5:$G$1004,"Posted")=0,"",LOOKUP(2,1/((Payments!$B$5:$B$1004=$A114)*(Payments!$G$5:$G$1004="Posted")),Payments!$E$5:$E$1004)))</f>
        <v/>
      </c>
      <c r="U114" s="49">
        <f>IF(OR($A114="",$T114=""),"",SUMIFS(Payments!$F$5:$F$1004,Payments!$B$5:$B$1004,$A114,Payments!$G$5:$G$1004,"Posted",Payments!$E$5:$E$1004,$T114))</f>
        <v/>
      </c>
      <c r="V114" s="18" t="n"/>
      <c r="W114" s="46" t="n"/>
      <c r="X114" s="18" t="n"/>
      <c r="Y114" s="24">
        <f>IF($A114="","",IF($C114="Closed",IF($N114&lt;=0,"Paid","Closed With Balance"),IF(Setup!$B$3&lt;$F114,"Starts Later",IF($N114&lt;=0,"Paid",IF($O114&gt;0,"Overdue",IF(AND($R114&lt;&gt;"",$R114&gt;=Setup!$B$3,$R114&lt;=Setup!$B$3+Setup!$B$4),"Due Soon","Current"))))))</f>
        <v/>
      </c>
      <c r="Z114" s="24">
        <f>IF($A114="","",IF(OR($B114="",$C114="",$D114="",$E114="",$F114="",$G114&lt;=0,$H114&lt;=0,$V114=""),"Review",IF($H114&gt;$G114,"Review",IF(AND($W114&lt;&gt;"",NOT(ISNUMBER($W114))),"Review","OK"))))</f>
        <v/>
      </c>
      <c r="AA114" s="24">
        <f>IF($A114="","",IF(COUNTIF($A$5:$A$254,$A114)&gt;1,"Duplicate Plan ID","OK"))</f>
        <v/>
      </c>
    </row>
    <row r="115">
      <c r="A115" s="18" t="n"/>
      <c r="B115" s="18" t="n"/>
      <c r="C115" s="18" t="n"/>
      <c r="D115" s="18" t="n"/>
      <c r="E115" s="18" t="n"/>
      <c r="F115" s="46" t="n"/>
      <c r="G115" s="47" t="n"/>
      <c r="H115" s="47" t="n"/>
      <c r="I115" s="21">
        <f>IF($A115="","",IF(OR($G115&lt;=0,$H115&lt;=0),"",ROUNDUP($G115/$H115,0)))</f>
        <v/>
      </c>
      <c r="J115" s="48">
        <f>IF(OR($A115="",$F115="",$I115=""),"",EDATE($F115,$I115-1))</f>
        <v/>
      </c>
      <c r="K115" s="49">
        <f>IF(OR($A115="",$F115="",$G115&lt;=0,$H115&lt;=0),"",IF(Setup!$B$3&lt;$F115,0,MIN($G115,$H115*MIN($I115,DATEDIF($F115,Setup!$B$3,"m")+1))))</f>
        <v/>
      </c>
      <c r="L115" s="49">
        <f>IF($A115="","",SUMIFS(Payments!$F$5:$F$1004,Payments!$B$5:$B$1004,$A115,Payments!$G$5:$G$1004,"Posted",Payments!$E$5:$E$1004,"&lt;="&amp;Setup!$B$3))</f>
        <v/>
      </c>
      <c r="M115" s="49">
        <f>IF($A115="","",SUMIFS(Payments!$F$5:$F$1004,Payments!$B$5:$B$1004,$A115,Payments!$G$5:$G$1004,"Posted"))</f>
        <v/>
      </c>
      <c r="N115" s="49">
        <f>IF($A115="","",MAX(0,$G115-$L115))</f>
        <v/>
      </c>
      <c r="O115" s="49">
        <f>IF($A115="","",MAX(0,$K115-$L115))</f>
        <v/>
      </c>
      <c r="P115" s="21">
        <f>IF(OR($A115="",$O115&lt;=0,$R115=""),0,MAX(1,Setup!$B$3-$R115))</f>
        <v/>
      </c>
      <c r="Q115" s="24">
        <f>IF($A115="","",IF($O115&lt;=0,"",IF($P115&lt;=30,"1–30 Days",IF($P115&lt;=60,"31–60 Days",IF($P115&lt;=90,"61–90 Days","91+ Days")))))</f>
        <v/>
      </c>
      <c r="R115" s="48">
        <f>IF(OR($A115="",$F115="",$G115&lt;=0,$H115&lt;=0),"",IF($N115&lt;=0,"",EDATE($F115,MIN($I115-1,INT($L115/$H115)))))</f>
        <v/>
      </c>
      <c r="S115" s="21">
        <f>IF(OR($A115="",$R115=""),"",$R115-Setup!$B$3)</f>
        <v/>
      </c>
      <c r="T115" s="48">
        <f>IF($A115="","",IF(COUNTIFS(Payments!$B$5:$B$1004,$A115,Payments!$G$5:$G$1004,"Posted")=0,"",LOOKUP(2,1/((Payments!$B$5:$B$1004=$A115)*(Payments!$G$5:$G$1004="Posted")),Payments!$E$5:$E$1004)))</f>
        <v/>
      </c>
      <c r="U115" s="49">
        <f>IF(OR($A115="",$T115=""),"",SUMIFS(Payments!$F$5:$F$1004,Payments!$B$5:$B$1004,$A115,Payments!$G$5:$G$1004,"Posted",Payments!$E$5:$E$1004,$T115))</f>
        <v/>
      </c>
      <c r="V115" s="18" t="n"/>
      <c r="W115" s="46" t="n"/>
      <c r="X115" s="18" t="n"/>
      <c r="Y115" s="24">
        <f>IF($A115="","",IF($C115="Closed",IF($N115&lt;=0,"Paid","Closed With Balance"),IF(Setup!$B$3&lt;$F115,"Starts Later",IF($N115&lt;=0,"Paid",IF($O115&gt;0,"Overdue",IF(AND($R115&lt;&gt;"",$R115&gt;=Setup!$B$3,$R115&lt;=Setup!$B$3+Setup!$B$4),"Due Soon","Current"))))))</f>
        <v/>
      </c>
      <c r="Z115" s="24">
        <f>IF($A115="","",IF(OR($B115="",$C115="",$D115="",$E115="",$F115="",$G115&lt;=0,$H115&lt;=0,$V115=""),"Review",IF($H115&gt;$G115,"Review",IF(AND($W115&lt;&gt;"",NOT(ISNUMBER($W115))),"Review","OK"))))</f>
        <v/>
      </c>
      <c r="AA115" s="24">
        <f>IF($A115="","",IF(COUNTIF($A$5:$A$254,$A115)&gt;1,"Duplicate Plan ID","OK"))</f>
        <v/>
      </c>
    </row>
    <row r="116">
      <c r="A116" s="18" t="n"/>
      <c r="B116" s="18" t="n"/>
      <c r="C116" s="18" t="n"/>
      <c r="D116" s="18" t="n"/>
      <c r="E116" s="18" t="n"/>
      <c r="F116" s="46" t="n"/>
      <c r="G116" s="47" t="n"/>
      <c r="H116" s="47" t="n"/>
      <c r="I116" s="21">
        <f>IF($A116="","",IF(OR($G116&lt;=0,$H116&lt;=0),"",ROUNDUP($G116/$H116,0)))</f>
        <v/>
      </c>
      <c r="J116" s="48">
        <f>IF(OR($A116="",$F116="",$I116=""),"",EDATE($F116,$I116-1))</f>
        <v/>
      </c>
      <c r="K116" s="49">
        <f>IF(OR($A116="",$F116="",$G116&lt;=0,$H116&lt;=0),"",IF(Setup!$B$3&lt;$F116,0,MIN($G116,$H116*MIN($I116,DATEDIF($F116,Setup!$B$3,"m")+1))))</f>
        <v/>
      </c>
      <c r="L116" s="49">
        <f>IF($A116="","",SUMIFS(Payments!$F$5:$F$1004,Payments!$B$5:$B$1004,$A116,Payments!$G$5:$G$1004,"Posted",Payments!$E$5:$E$1004,"&lt;="&amp;Setup!$B$3))</f>
        <v/>
      </c>
      <c r="M116" s="49">
        <f>IF($A116="","",SUMIFS(Payments!$F$5:$F$1004,Payments!$B$5:$B$1004,$A116,Payments!$G$5:$G$1004,"Posted"))</f>
        <v/>
      </c>
      <c r="N116" s="49">
        <f>IF($A116="","",MAX(0,$G116-$L116))</f>
        <v/>
      </c>
      <c r="O116" s="49">
        <f>IF($A116="","",MAX(0,$K116-$L116))</f>
        <v/>
      </c>
      <c r="P116" s="21">
        <f>IF(OR($A116="",$O116&lt;=0,$R116=""),0,MAX(1,Setup!$B$3-$R116))</f>
        <v/>
      </c>
      <c r="Q116" s="24">
        <f>IF($A116="","",IF($O116&lt;=0,"",IF($P116&lt;=30,"1–30 Days",IF($P116&lt;=60,"31–60 Days",IF($P116&lt;=90,"61–90 Days","91+ Days")))))</f>
        <v/>
      </c>
      <c r="R116" s="48">
        <f>IF(OR($A116="",$F116="",$G116&lt;=0,$H116&lt;=0),"",IF($N116&lt;=0,"",EDATE($F116,MIN($I116-1,INT($L116/$H116)))))</f>
        <v/>
      </c>
      <c r="S116" s="21">
        <f>IF(OR($A116="",$R116=""),"",$R116-Setup!$B$3)</f>
        <v/>
      </c>
      <c r="T116" s="48">
        <f>IF($A116="","",IF(COUNTIFS(Payments!$B$5:$B$1004,$A116,Payments!$G$5:$G$1004,"Posted")=0,"",LOOKUP(2,1/((Payments!$B$5:$B$1004=$A116)*(Payments!$G$5:$G$1004="Posted")),Payments!$E$5:$E$1004)))</f>
        <v/>
      </c>
      <c r="U116" s="49">
        <f>IF(OR($A116="",$T116=""),"",SUMIFS(Payments!$F$5:$F$1004,Payments!$B$5:$B$1004,$A116,Payments!$G$5:$G$1004,"Posted",Payments!$E$5:$E$1004,$T116))</f>
        <v/>
      </c>
      <c r="V116" s="18" t="n"/>
      <c r="W116" s="46" t="n"/>
      <c r="X116" s="18" t="n"/>
      <c r="Y116" s="24">
        <f>IF($A116="","",IF($C116="Closed",IF($N116&lt;=0,"Paid","Closed With Balance"),IF(Setup!$B$3&lt;$F116,"Starts Later",IF($N116&lt;=0,"Paid",IF($O116&gt;0,"Overdue",IF(AND($R116&lt;&gt;"",$R116&gt;=Setup!$B$3,$R116&lt;=Setup!$B$3+Setup!$B$4),"Due Soon","Current"))))))</f>
        <v/>
      </c>
      <c r="Z116" s="24">
        <f>IF($A116="","",IF(OR($B116="",$C116="",$D116="",$E116="",$F116="",$G116&lt;=0,$H116&lt;=0,$V116=""),"Review",IF($H116&gt;$G116,"Review",IF(AND($W116&lt;&gt;"",NOT(ISNUMBER($W116))),"Review","OK"))))</f>
        <v/>
      </c>
      <c r="AA116" s="24">
        <f>IF($A116="","",IF(COUNTIF($A$5:$A$254,$A116)&gt;1,"Duplicate Plan ID","OK"))</f>
        <v/>
      </c>
    </row>
    <row r="117">
      <c r="A117" s="18" t="n"/>
      <c r="B117" s="18" t="n"/>
      <c r="C117" s="18" t="n"/>
      <c r="D117" s="18" t="n"/>
      <c r="E117" s="18" t="n"/>
      <c r="F117" s="46" t="n"/>
      <c r="G117" s="47" t="n"/>
      <c r="H117" s="47" t="n"/>
      <c r="I117" s="21">
        <f>IF($A117="","",IF(OR($G117&lt;=0,$H117&lt;=0),"",ROUNDUP($G117/$H117,0)))</f>
        <v/>
      </c>
      <c r="J117" s="48">
        <f>IF(OR($A117="",$F117="",$I117=""),"",EDATE($F117,$I117-1))</f>
        <v/>
      </c>
      <c r="K117" s="49">
        <f>IF(OR($A117="",$F117="",$G117&lt;=0,$H117&lt;=0),"",IF(Setup!$B$3&lt;$F117,0,MIN($G117,$H117*MIN($I117,DATEDIF($F117,Setup!$B$3,"m")+1))))</f>
        <v/>
      </c>
      <c r="L117" s="49">
        <f>IF($A117="","",SUMIFS(Payments!$F$5:$F$1004,Payments!$B$5:$B$1004,$A117,Payments!$G$5:$G$1004,"Posted",Payments!$E$5:$E$1004,"&lt;="&amp;Setup!$B$3))</f>
        <v/>
      </c>
      <c r="M117" s="49">
        <f>IF($A117="","",SUMIFS(Payments!$F$5:$F$1004,Payments!$B$5:$B$1004,$A117,Payments!$G$5:$G$1004,"Posted"))</f>
        <v/>
      </c>
      <c r="N117" s="49">
        <f>IF($A117="","",MAX(0,$G117-$L117))</f>
        <v/>
      </c>
      <c r="O117" s="49">
        <f>IF($A117="","",MAX(0,$K117-$L117))</f>
        <v/>
      </c>
      <c r="P117" s="21">
        <f>IF(OR($A117="",$O117&lt;=0,$R117=""),0,MAX(1,Setup!$B$3-$R117))</f>
        <v/>
      </c>
      <c r="Q117" s="24">
        <f>IF($A117="","",IF($O117&lt;=0,"",IF($P117&lt;=30,"1–30 Days",IF($P117&lt;=60,"31–60 Days",IF($P117&lt;=90,"61–90 Days","91+ Days")))))</f>
        <v/>
      </c>
      <c r="R117" s="48">
        <f>IF(OR($A117="",$F117="",$G117&lt;=0,$H117&lt;=0),"",IF($N117&lt;=0,"",EDATE($F117,MIN($I117-1,INT($L117/$H117)))))</f>
        <v/>
      </c>
      <c r="S117" s="21">
        <f>IF(OR($A117="",$R117=""),"",$R117-Setup!$B$3)</f>
        <v/>
      </c>
      <c r="T117" s="48">
        <f>IF($A117="","",IF(COUNTIFS(Payments!$B$5:$B$1004,$A117,Payments!$G$5:$G$1004,"Posted")=0,"",LOOKUP(2,1/((Payments!$B$5:$B$1004=$A117)*(Payments!$G$5:$G$1004="Posted")),Payments!$E$5:$E$1004)))</f>
        <v/>
      </c>
      <c r="U117" s="49">
        <f>IF(OR($A117="",$T117=""),"",SUMIFS(Payments!$F$5:$F$1004,Payments!$B$5:$B$1004,$A117,Payments!$G$5:$G$1004,"Posted",Payments!$E$5:$E$1004,$T117))</f>
        <v/>
      </c>
      <c r="V117" s="18" t="n"/>
      <c r="W117" s="46" t="n"/>
      <c r="X117" s="18" t="n"/>
      <c r="Y117" s="24">
        <f>IF($A117="","",IF($C117="Closed",IF($N117&lt;=0,"Paid","Closed With Balance"),IF(Setup!$B$3&lt;$F117,"Starts Later",IF($N117&lt;=0,"Paid",IF($O117&gt;0,"Overdue",IF(AND($R117&lt;&gt;"",$R117&gt;=Setup!$B$3,$R117&lt;=Setup!$B$3+Setup!$B$4),"Due Soon","Current"))))))</f>
        <v/>
      </c>
      <c r="Z117" s="24">
        <f>IF($A117="","",IF(OR($B117="",$C117="",$D117="",$E117="",$F117="",$G117&lt;=0,$H117&lt;=0,$V117=""),"Review",IF($H117&gt;$G117,"Review",IF(AND($W117&lt;&gt;"",NOT(ISNUMBER($W117))),"Review","OK"))))</f>
        <v/>
      </c>
      <c r="AA117" s="24">
        <f>IF($A117="","",IF(COUNTIF($A$5:$A$254,$A117)&gt;1,"Duplicate Plan ID","OK"))</f>
        <v/>
      </c>
    </row>
    <row r="118">
      <c r="A118" s="18" t="n"/>
      <c r="B118" s="18" t="n"/>
      <c r="C118" s="18" t="n"/>
      <c r="D118" s="18" t="n"/>
      <c r="E118" s="18" t="n"/>
      <c r="F118" s="46" t="n"/>
      <c r="G118" s="47" t="n"/>
      <c r="H118" s="47" t="n"/>
      <c r="I118" s="21">
        <f>IF($A118="","",IF(OR($G118&lt;=0,$H118&lt;=0),"",ROUNDUP($G118/$H118,0)))</f>
        <v/>
      </c>
      <c r="J118" s="48">
        <f>IF(OR($A118="",$F118="",$I118=""),"",EDATE($F118,$I118-1))</f>
        <v/>
      </c>
      <c r="K118" s="49">
        <f>IF(OR($A118="",$F118="",$G118&lt;=0,$H118&lt;=0),"",IF(Setup!$B$3&lt;$F118,0,MIN($G118,$H118*MIN($I118,DATEDIF($F118,Setup!$B$3,"m")+1))))</f>
        <v/>
      </c>
      <c r="L118" s="49">
        <f>IF($A118="","",SUMIFS(Payments!$F$5:$F$1004,Payments!$B$5:$B$1004,$A118,Payments!$G$5:$G$1004,"Posted",Payments!$E$5:$E$1004,"&lt;="&amp;Setup!$B$3))</f>
        <v/>
      </c>
      <c r="M118" s="49">
        <f>IF($A118="","",SUMIFS(Payments!$F$5:$F$1004,Payments!$B$5:$B$1004,$A118,Payments!$G$5:$G$1004,"Posted"))</f>
        <v/>
      </c>
      <c r="N118" s="49">
        <f>IF($A118="","",MAX(0,$G118-$L118))</f>
        <v/>
      </c>
      <c r="O118" s="49">
        <f>IF($A118="","",MAX(0,$K118-$L118))</f>
        <v/>
      </c>
      <c r="P118" s="21">
        <f>IF(OR($A118="",$O118&lt;=0,$R118=""),0,MAX(1,Setup!$B$3-$R118))</f>
        <v/>
      </c>
      <c r="Q118" s="24">
        <f>IF($A118="","",IF($O118&lt;=0,"",IF($P118&lt;=30,"1–30 Days",IF($P118&lt;=60,"31–60 Days",IF($P118&lt;=90,"61–90 Days","91+ Days")))))</f>
        <v/>
      </c>
      <c r="R118" s="48">
        <f>IF(OR($A118="",$F118="",$G118&lt;=0,$H118&lt;=0),"",IF($N118&lt;=0,"",EDATE($F118,MIN($I118-1,INT($L118/$H118)))))</f>
        <v/>
      </c>
      <c r="S118" s="21">
        <f>IF(OR($A118="",$R118=""),"",$R118-Setup!$B$3)</f>
        <v/>
      </c>
      <c r="T118" s="48">
        <f>IF($A118="","",IF(COUNTIFS(Payments!$B$5:$B$1004,$A118,Payments!$G$5:$G$1004,"Posted")=0,"",LOOKUP(2,1/((Payments!$B$5:$B$1004=$A118)*(Payments!$G$5:$G$1004="Posted")),Payments!$E$5:$E$1004)))</f>
        <v/>
      </c>
      <c r="U118" s="49">
        <f>IF(OR($A118="",$T118=""),"",SUMIFS(Payments!$F$5:$F$1004,Payments!$B$5:$B$1004,$A118,Payments!$G$5:$G$1004,"Posted",Payments!$E$5:$E$1004,$T118))</f>
        <v/>
      </c>
      <c r="V118" s="18" t="n"/>
      <c r="W118" s="46" t="n"/>
      <c r="X118" s="18" t="n"/>
      <c r="Y118" s="24">
        <f>IF($A118="","",IF($C118="Closed",IF($N118&lt;=0,"Paid","Closed With Balance"),IF(Setup!$B$3&lt;$F118,"Starts Later",IF($N118&lt;=0,"Paid",IF($O118&gt;0,"Overdue",IF(AND($R118&lt;&gt;"",$R118&gt;=Setup!$B$3,$R118&lt;=Setup!$B$3+Setup!$B$4),"Due Soon","Current"))))))</f>
        <v/>
      </c>
      <c r="Z118" s="24">
        <f>IF($A118="","",IF(OR($B118="",$C118="",$D118="",$E118="",$F118="",$G118&lt;=0,$H118&lt;=0,$V118=""),"Review",IF($H118&gt;$G118,"Review",IF(AND($W118&lt;&gt;"",NOT(ISNUMBER($W118))),"Review","OK"))))</f>
        <v/>
      </c>
      <c r="AA118" s="24">
        <f>IF($A118="","",IF(COUNTIF($A$5:$A$254,$A118)&gt;1,"Duplicate Plan ID","OK"))</f>
        <v/>
      </c>
    </row>
    <row r="119">
      <c r="A119" s="18" t="n"/>
      <c r="B119" s="18" t="n"/>
      <c r="C119" s="18" t="n"/>
      <c r="D119" s="18" t="n"/>
      <c r="E119" s="18" t="n"/>
      <c r="F119" s="46" t="n"/>
      <c r="G119" s="47" t="n"/>
      <c r="H119" s="47" t="n"/>
      <c r="I119" s="21">
        <f>IF($A119="","",IF(OR($G119&lt;=0,$H119&lt;=0),"",ROUNDUP($G119/$H119,0)))</f>
        <v/>
      </c>
      <c r="J119" s="48">
        <f>IF(OR($A119="",$F119="",$I119=""),"",EDATE($F119,$I119-1))</f>
        <v/>
      </c>
      <c r="K119" s="49">
        <f>IF(OR($A119="",$F119="",$G119&lt;=0,$H119&lt;=0),"",IF(Setup!$B$3&lt;$F119,0,MIN($G119,$H119*MIN($I119,DATEDIF($F119,Setup!$B$3,"m")+1))))</f>
        <v/>
      </c>
      <c r="L119" s="49">
        <f>IF($A119="","",SUMIFS(Payments!$F$5:$F$1004,Payments!$B$5:$B$1004,$A119,Payments!$G$5:$G$1004,"Posted",Payments!$E$5:$E$1004,"&lt;="&amp;Setup!$B$3))</f>
        <v/>
      </c>
      <c r="M119" s="49">
        <f>IF($A119="","",SUMIFS(Payments!$F$5:$F$1004,Payments!$B$5:$B$1004,$A119,Payments!$G$5:$G$1004,"Posted"))</f>
        <v/>
      </c>
      <c r="N119" s="49">
        <f>IF($A119="","",MAX(0,$G119-$L119))</f>
        <v/>
      </c>
      <c r="O119" s="49">
        <f>IF($A119="","",MAX(0,$K119-$L119))</f>
        <v/>
      </c>
      <c r="P119" s="21">
        <f>IF(OR($A119="",$O119&lt;=0,$R119=""),0,MAX(1,Setup!$B$3-$R119))</f>
        <v/>
      </c>
      <c r="Q119" s="24">
        <f>IF($A119="","",IF($O119&lt;=0,"",IF($P119&lt;=30,"1–30 Days",IF($P119&lt;=60,"31–60 Days",IF($P119&lt;=90,"61–90 Days","91+ Days")))))</f>
        <v/>
      </c>
      <c r="R119" s="48">
        <f>IF(OR($A119="",$F119="",$G119&lt;=0,$H119&lt;=0),"",IF($N119&lt;=0,"",EDATE($F119,MIN($I119-1,INT($L119/$H119)))))</f>
        <v/>
      </c>
      <c r="S119" s="21">
        <f>IF(OR($A119="",$R119=""),"",$R119-Setup!$B$3)</f>
        <v/>
      </c>
      <c r="T119" s="48">
        <f>IF($A119="","",IF(COUNTIFS(Payments!$B$5:$B$1004,$A119,Payments!$G$5:$G$1004,"Posted")=0,"",LOOKUP(2,1/((Payments!$B$5:$B$1004=$A119)*(Payments!$G$5:$G$1004="Posted")),Payments!$E$5:$E$1004)))</f>
        <v/>
      </c>
      <c r="U119" s="49">
        <f>IF(OR($A119="",$T119=""),"",SUMIFS(Payments!$F$5:$F$1004,Payments!$B$5:$B$1004,$A119,Payments!$G$5:$G$1004,"Posted",Payments!$E$5:$E$1004,$T119))</f>
        <v/>
      </c>
      <c r="V119" s="18" t="n"/>
      <c r="W119" s="46" t="n"/>
      <c r="X119" s="18" t="n"/>
      <c r="Y119" s="24">
        <f>IF($A119="","",IF($C119="Closed",IF($N119&lt;=0,"Paid","Closed With Balance"),IF(Setup!$B$3&lt;$F119,"Starts Later",IF($N119&lt;=0,"Paid",IF($O119&gt;0,"Overdue",IF(AND($R119&lt;&gt;"",$R119&gt;=Setup!$B$3,$R119&lt;=Setup!$B$3+Setup!$B$4),"Due Soon","Current"))))))</f>
        <v/>
      </c>
      <c r="Z119" s="24">
        <f>IF($A119="","",IF(OR($B119="",$C119="",$D119="",$E119="",$F119="",$G119&lt;=0,$H119&lt;=0,$V119=""),"Review",IF($H119&gt;$G119,"Review",IF(AND($W119&lt;&gt;"",NOT(ISNUMBER($W119))),"Review","OK"))))</f>
        <v/>
      </c>
      <c r="AA119" s="24">
        <f>IF($A119="","",IF(COUNTIF($A$5:$A$254,$A119)&gt;1,"Duplicate Plan ID","OK"))</f>
        <v/>
      </c>
    </row>
    <row r="120">
      <c r="A120" s="18" t="n"/>
      <c r="B120" s="18" t="n"/>
      <c r="C120" s="18" t="n"/>
      <c r="D120" s="18" t="n"/>
      <c r="E120" s="18" t="n"/>
      <c r="F120" s="46" t="n"/>
      <c r="G120" s="47" t="n"/>
      <c r="H120" s="47" t="n"/>
      <c r="I120" s="21">
        <f>IF($A120="","",IF(OR($G120&lt;=0,$H120&lt;=0),"",ROUNDUP($G120/$H120,0)))</f>
        <v/>
      </c>
      <c r="J120" s="48">
        <f>IF(OR($A120="",$F120="",$I120=""),"",EDATE($F120,$I120-1))</f>
        <v/>
      </c>
      <c r="K120" s="49">
        <f>IF(OR($A120="",$F120="",$G120&lt;=0,$H120&lt;=0),"",IF(Setup!$B$3&lt;$F120,0,MIN($G120,$H120*MIN($I120,DATEDIF($F120,Setup!$B$3,"m")+1))))</f>
        <v/>
      </c>
      <c r="L120" s="49">
        <f>IF($A120="","",SUMIFS(Payments!$F$5:$F$1004,Payments!$B$5:$B$1004,$A120,Payments!$G$5:$G$1004,"Posted",Payments!$E$5:$E$1004,"&lt;="&amp;Setup!$B$3))</f>
        <v/>
      </c>
      <c r="M120" s="49">
        <f>IF($A120="","",SUMIFS(Payments!$F$5:$F$1004,Payments!$B$5:$B$1004,$A120,Payments!$G$5:$G$1004,"Posted"))</f>
        <v/>
      </c>
      <c r="N120" s="49">
        <f>IF($A120="","",MAX(0,$G120-$L120))</f>
        <v/>
      </c>
      <c r="O120" s="49">
        <f>IF($A120="","",MAX(0,$K120-$L120))</f>
        <v/>
      </c>
      <c r="P120" s="21">
        <f>IF(OR($A120="",$O120&lt;=0,$R120=""),0,MAX(1,Setup!$B$3-$R120))</f>
        <v/>
      </c>
      <c r="Q120" s="24">
        <f>IF($A120="","",IF($O120&lt;=0,"",IF($P120&lt;=30,"1–30 Days",IF($P120&lt;=60,"31–60 Days",IF($P120&lt;=90,"61–90 Days","91+ Days")))))</f>
        <v/>
      </c>
      <c r="R120" s="48">
        <f>IF(OR($A120="",$F120="",$G120&lt;=0,$H120&lt;=0),"",IF($N120&lt;=0,"",EDATE($F120,MIN($I120-1,INT($L120/$H120)))))</f>
        <v/>
      </c>
      <c r="S120" s="21">
        <f>IF(OR($A120="",$R120=""),"",$R120-Setup!$B$3)</f>
        <v/>
      </c>
      <c r="T120" s="48">
        <f>IF($A120="","",IF(COUNTIFS(Payments!$B$5:$B$1004,$A120,Payments!$G$5:$G$1004,"Posted")=0,"",LOOKUP(2,1/((Payments!$B$5:$B$1004=$A120)*(Payments!$G$5:$G$1004="Posted")),Payments!$E$5:$E$1004)))</f>
        <v/>
      </c>
      <c r="U120" s="49">
        <f>IF(OR($A120="",$T120=""),"",SUMIFS(Payments!$F$5:$F$1004,Payments!$B$5:$B$1004,$A120,Payments!$G$5:$G$1004,"Posted",Payments!$E$5:$E$1004,$T120))</f>
        <v/>
      </c>
      <c r="V120" s="18" t="n"/>
      <c r="W120" s="46" t="n"/>
      <c r="X120" s="18" t="n"/>
      <c r="Y120" s="24">
        <f>IF($A120="","",IF($C120="Closed",IF($N120&lt;=0,"Paid","Closed With Balance"),IF(Setup!$B$3&lt;$F120,"Starts Later",IF($N120&lt;=0,"Paid",IF($O120&gt;0,"Overdue",IF(AND($R120&lt;&gt;"",$R120&gt;=Setup!$B$3,$R120&lt;=Setup!$B$3+Setup!$B$4),"Due Soon","Current"))))))</f>
        <v/>
      </c>
      <c r="Z120" s="24">
        <f>IF($A120="","",IF(OR($B120="",$C120="",$D120="",$E120="",$F120="",$G120&lt;=0,$H120&lt;=0,$V120=""),"Review",IF($H120&gt;$G120,"Review",IF(AND($W120&lt;&gt;"",NOT(ISNUMBER($W120))),"Review","OK"))))</f>
        <v/>
      </c>
      <c r="AA120" s="24">
        <f>IF($A120="","",IF(COUNTIF($A$5:$A$254,$A120)&gt;1,"Duplicate Plan ID","OK"))</f>
        <v/>
      </c>
    </row>
    <row r="121">
      <c r="A121" s="18" t="n"/>
      <c r="B121" s="18" t="n"/>
      <c r="C121" s="18" t="n"/>
      <c r="D121" s="18" t="n"/>
      <c r="E121" s="18" t="n"/>
      <c r="F121" s="46" t="n"/>
      <c r="G121" s="47" t="n"/>
      <c r="H121" s="47" t="n"/>
      <c r="I121" s="21">
        <f>IF($A121="","",IF(OR($G121&lt;=0,$H121&lt;=0),"",ROUNDUP($G121/$H121,0)))</f>
        <v/>
      </c>
      <c r="J121" s="48">
        <f>IF(OR($A121="",$F121="",$I121=""),"",EDATE($F121,$I121-1))</f>
        <v/>
      </c>
      <c r="K121" s="49">
        <f>IF(OR($A121="",$F121="",$G121&lt;=0,$H121&lt;=0),"",IF(Setup!$B$3&lt;$F121,0,MIN($G121,$H121*MIN($I121,DATEDIF($F121,Setup!$B$3,"m")+1))))</f>
        <v/>
      </c>
      <c r="L121" s="49">
        <f>IF($A121="","",SUMIFS(Payments!$F$5:$F$1004,Payments!$B$5:$B$1004,$A121,Payments!$G$5:$G$1004,"Posted",Payments!$E$5:$E$1004,"&lt;="&amp;Setup!$B$3))</f>
        <v/>
      </c>
      <c r="M121" s="49">
        <f>IF($A121="","",SUMIFS(Payments!$F$5:$F$1004,Payments!$B$5:$B$1004,$A121,Payments!$G$5:$G$1004,"Posted"))</f>
        <v/>
      </c>
      <c r="N121" s="49">
        <f>IF($A121="","",MAX(0,$G121-$L121))</f>
        <v/>
      </c>
      <c r="O121" s="49">
        <f>IF($A121="","",MAX(0,$K121-$L121))</f>
        <v/>
      </c>
      <c r="P121" s="21">
        <f>IF(OR($A121="",$O121&lt;=0,$R121=""),0,MAX(1,Setup!$B$3-$R121))</f>
        <v/>
      </c>
      <c r="Q121" s="24">
        <f>IF($A121="","",IF($O121&lt;=0,"",IF($P121&lt;=30,"1–30 Days",IF($P121&lt;=60,"31–60 Days",IF($P121&lt;=90,"61–90 Days","91+ Days")))))</f>
        <v/>
      </c>
      <c r="R121" s="48">
        <f>IF(OR($A121="",$F121="",$G121&lt;=0,$H121&lt;=0),"",IF($N121&lt;=0,"",EDATE($F121,MIN($I121-1,INT($L121/$H121)))))</f>
        <v/>
      </c>
      <c r="S121" s="21">
        <f>IF(OR($A121="",$R121=""),"",$R121-Setup!$B$3)</f>
        <v/>
      </c>
      <c r="T121" s="48">
        <f>IF($A121="","",IF(COUNTIFS(Payments!$B$5:$B$1004,$A121,Payments!$G$5:$G$1004,"Posted")=0,"",LOOKUP(2,1/((Payments!$B$5:$B$1004=$A121)*(Payments!$G$5:$G$1004="Posted")),Payments!$E$5:$E$1004)))</f>
        <v/>
      </c>
      <c r="U121" s="49">
        <f>IF(OR($A121="",$T121=""),"",SUMIFS(Payments!$F$5:$F$1004,Payments!$B$5:$B$1004,$A121,Payments!$G$5:$G$1004,"Posted",Payments!$E$5:$E$1004,$T121))</f>
        <v/>
      </c>
      <c r="V121" s="18" t="n"/>
      <c r="W121" s="46" t="n"/>
      <c r="X121" s="18" t="n"/>
      <c r="Y121" s="24">
        <f>IF($A121="","",IF($C121="Closed",IF($N121&lt;=0,"Paid","Closed With Balance"),IF(Setup!$B$3&lt;$F121,"Starts Later",IF($N121&lt;=0,"Paid",IF($O121&gt;0,"Overdue",IF(AND($R121&lt;&gt;"",$R121&gt;=Setup!$B$3,$R121&lt;=Setup!$B$3+Setup!$B$4),"Due Soon","Current"))))))</f>
        <v/>
      </c>
      <c r="Z121" s="24">
        <f>IF($A121="","",IF(OR($B121="",$C121="",$D121="",$E121="",$F121="",$G121&lt;=0,$H121&lt;=0,$V121=""),"Review",IF($H121&gt;$G121,"Review",IF(AND($W121&lt;&gt;"",NOT(ISNUMBER($W121))),"Review","OK"))))</f>
        <v/>
      </c>
      <c r="AA121" s="24">
        <f>IF($A121="","",IF(COUNTIF($A$5:$A$254,$A121)&gt;1,"Duplicate Plan ID","OK"))</f>
        <v/>
      </c>
    </row>
    <row r="122">
      <c r="A122" s="18" t="n"/>
      <c r="B122" s="18" t="n"/>
      <c r="C122" s="18" t="n"/>
      <c r="D122" s="18" t="n"/>
      <c r="E122" s="18" t="n"/>
      <c r="F122" s="46" t="n"/>
      <c r="G122" s="47" t="n"/>
      <c r="H122" s="47" t="n"/>
      <c r="I122" s="21">
        <f>IF($A122="","",IF(OR($G122&lt;=0,$H122&lt;=0),"",ROUNDUP($G122/$H122,0)))</f>
        <v/>
      </c>
      <c r="J122" s="48">
        <f>IF(OR($A122="",$F122="",$I122=""),"",EDATE($F122,$I122-1))</f>
        <v/>
      </c>
      <c r="K122" s="49">
        <f>IF(OR($A122="",$F122="",$G122&lt;=0,$H122&lt;=0),"",IF(Setup!$B$3&lt;$F122,0,MIN($G122,$H122*MIN($I122,DATEDIF($F122,Setup!$B$3,"m")+1))))</f>
        <v/>
      </c>
      <c r="L122" s="49">
        <f>IF($A122="","",SUMIFS(Payments!$F$5:$F$1004,Payments!$B$5:$B$1004,$A122,Payments!$G$5:$G$1004,"Posted",Payments!$E$5:$E$1004,"&lt;="&amp;Setup!$B$3))</f>
        <v/>
      </c>
      <c r="M122" s="49">
        <f>IF($A122="","",SUMIFS(Payments!$F$5:$F$1004,Payments!$B$5:$B$1004,$A122,Payments!$G$5:$G$1004,"Posted"))</f>
        <v/>
      </c>
      <c r="N122" s="49">
        <f>IF($A122="","",MAX(0,$G122-$L122))</f>
        <v/>
      </c>
      <c r="O122" s="49">
        <f>IF($A122="","",MAX(0,$K122-$L122))</f>
        <v/>
      </c>
      <c r="P122" s="21">
        <f>IF(OR($A122="",$O122&lt;=0,$R122=""),0,MAX(1,Setup!$B$3-$R122))</f>
        <v/>
      </c>
      <c r="Q122" s="24">
        <f>IF($A122="","",IF($O122&lt;=0,"",IF($P122&lt;=30,"1–30 Days",IF($P122&lt;=60,"31–60 Days",IF($P122&lt;=90,"61–90 Days","91+ Days")))))</f>
        <v/>
      </c>
      <c r="R122" s="48">
        <f>IF(OR($A122="",$F122="",$G122&lt;=0,$H122&lt;=0),"",IF($N122&lt;=0,"",EDATE($F122,MIN($I122-1,INT($L122/$H122)))))</f>
        <v/>
      </c>
      <c r="S122" s="21">
        <f>IF(OR($A122="",$R122=""),"",$R122-Setup!$B$3)</f>
        <v/>
      </c>
      <c r="T122" s="48">
        <f>IF($A122="","",IF(COUNTIFS(Payments!$B$5:$B$1004,$A122,Payments!$G$5:$G$1004,"Posted")=0,"",LOOKUP(2,1/((Payments!$B$5:$B$1004=$A122)*(Payments!$G$5:$G$1004="Posted")),Payments!$E$5:$E$1004)))</f>
        <v/>
      </c>
      <c r="U122" s="49">
        <f>IF(OR($A122="",$T122=""),"",SUMIFS(Payments!$F$5:$F$1004,Payments!$B$5:$B$1004,$A122,Payments!$G$5:$G$1004,"Posted",Payments!$E$5:$E$1004,$T122))</f>
        <v/>
      </c>
      <c r="V122" s="18" t="n"/>
      <c r="W122" s="46" t="n"/>
      <c r="X122" s="18" t="n"/>
      <c r="Y122" s="24">
        <f>IF($A122="","",IF($C122="Closed",IF($N122&lt;=0,"Paid","Closed With Balance"),IF(Setup!$B$3&lt;$F122,"Starts Later",IF($N122&lt;=0,"Paid",IF($O122&gt;0,"Overdue",IF(AND($R122&lt;&gt;"",$R122&gt;=Setup!$B$3,$R122&lt;=Setup!$B$3+Setup!$B$4),"Due Soon","Current"))))))</f>
        <v/>
      </c>
      <c r="Z122" s="24">
        <f>IF($A122="","",IF(OR($B122="",$C122="",$D122="",$E122="",$F122="",$G122&lt;=0,$H122&lt;=0,$V122=""),"Review",IF($H122&gt;$G122,"Review",IF(AND($W122&lt;&gt;"",NOT(ISNUMBER($W122))),"Review","OK"))))</f>
        <v/>
      </c>
      <c r="AA122" s="24">
        <f>IF($A122="","",IF(COUNTIF($A$5:$A$254,$A122)&gt;1,"Duplicate Plan ID","OK"))</f>
        <v/>
      </c>
    </row>
    <row r="123">
      <c r="A123" s="18" t="n"/>
      <c r="B123" s="18" t="n"/>
      <c r="C123" s="18" t="n"/>
      <c r="D123" s="18" t="n"/>
      <c r="E123" s="18" t="n"/>
      <c r="F123" s="46" t="n"/>
      <c r="G123" s="47" t="n"/>
      <c r="H123" s="47" t="n"/>
      <c r="I123" s="21">
        <f>IF($A123="","",IF(OR($G123&lt;=0,$H123&lt;=0),"",ROUNDUP($G123/$H123,0)))</f>
        <v/>
      </c>
      <c r="J123" s="48">
        <f>IF(OR($A123="",$F123="",$I123=""),"",EDATE($F123,$I123-1))</f>
        <v/>
      </c>
      <c r="K123" s="49">
        <f>IF(OR($A123="",$F123="",$G123&lt;=0,$H123&lt;=0),"",IF(Setup!$B$3&lt;$F123,0,MIN($G123,$H123*MIN($I123,DATEDIF($F123,Setup!$B$3,"m")+1))))</f>
        <v/>
      </c>
      <c r="L123" s="49">
        <f>IF($A123="","",SUMIFS(Payments!$F$5:$F$1004,Payments!$B$5:$B$1004,$A123,Payments!$G$5:$G$1004,"Posted",Payments!$E$5:$E$1004,"&lt;="&amp;Setup!$B$3))</f>
        <v/>
      </c>
      <c r="M123" s="49">
        <f>IF($A123="","",SUMIFS(Payments!$F$5:$F$1004,Payments!$B$5:$B$1004,$A123,Payments!$G$5:$G$1004,"Posted"))</f>
        <v/>
      </c>
      <c r="N123" s="49">
        <f>IF($A123="","",MAX(0,$G123-$L123))</f>
        <v/>
      </c>
      <c r="O123" s="49">
        <f>IF($A123="","",MAX(0,$K123-$L123))</f>
        <v/>
      </c>
      <c r="P123" s="21">
        <f>IF(OR($A123="",$O123&lt;=0,$R123=""),0,MAX(1,Setup!$B$3-$R123))</f>
        <v/>
      </c>
      <c r="Q123" s="24">
        <f>IF($A123="","",IF($O123&lt;=0,"",IF($P123&lt;=30,"1–30 Days",IF($P123&lt;=60,"31–60 Days",IF($P123&lt;=90,"61–90 Days","91+ Days")))))</f>
        <v/>
      </c>
      <c r="R123" s="48">
        <f>IF(OR($A123="",$F123="",$G123&lt;=0,$H123&lt;=0),"",IF($N123&lt;=0,"",EDATE($F123,MIN($I123-1,INT($L123/$H123)))))</f>
        <v/>
      </c>
      <c r="S123" s="21">
        <f>IF(OR($A123="",$R123=""),"",$R123-Setup!$B$3)</f>
        <v/>
      </c>
      <c r="T123" s="48">
        <f>IF($A123="","",IF(COUNTIFS(Payments!$B$5:$B$1004,$A123,Payments!$G$5:$G$1004,"Posted")=0,"",LOOKUP(2,1/((Payments!$B$5:$B$1004=$A123)*(Payments!$G$5:$G$1004="Posted")),Payments!$E$5:$E$1004)))</f>
        <v/>
      </c>
      <c r="U123" s="49">
        <f>IF(OR($A123="",$T123=""),"",SUMIFS(Payments!$F$5:$F$1004,Payments!$B$5:$B$1004,$A123,Payments!$G$5:$G$1004,"Posted",Payments!$E$5:$E$1004,$T123))</f>
        <v/>
      </c>
      <c r="V123" s="18" t="n"/>
      <c r="W123" s="46" t="n"/>
      <c r="X123" s="18" t="n"/>
      <c r="Y123" s="24">
        <f>IF($A123="","",IF($C123="Closed",IF($N123&lt;=0,"Paid","Closed With Balance"),IF(Setup!$B$3&lt;$F123,"Starts Later",IF($N123&lt;=0,"Paid",IF($O123&gt;0,"Overdue",IF(AND($R123&lt;&gt;"",$R123&gt;=Setup!$B$3,$R123&lt;=Setup!$B$3+Setup!$B$4),"Due Soon","Current"))))))</f>
        <v/>
      </c>
      <c r="Z123" s="24">
        <f>IF($A123="","",IF(OR($B123="",$C123="",$D123="",$E123="",$F123="",$G123&lt;=0,$H123&lt;=0,$V123=""),"Review",IF($H123&gt;$G123,"Review",IF(AND($W123&lt;&gt;"",NOT(ISNUMBER($W123))),"Review","OK"))))</f>
        <v/>
      </c>
      <c r="AA123" s="24">
        <f>IF($A123="","",IF(COUNTIF($A$5:$A$254,$A123)&gt;1,"Duplicate Plan ID","OK"))</f>
        <v/>
      </c>
    </row>
    <row r="124">
      <c r="A124" s="18" t="n"/>
      <c r="B124" s="18" t="n"/>
      <c r="C124" s="18" t="n"/>
      <c r="D124" s="18" t="n"/>
      <c r="E124" s="18" t="n"/>
      <c r="F124" s="46" t="n"/>
      <c r="G124" s="47" t="n"/>
      <c r="H124" s="47" t="n"/>
      <c r="I124" s="21">
        <f>IF($A124="","",IF(OR($G124&lt;=0,$H124&lt;=0),"",ROUNDUP($G124/$H124,0)))</f>
        <v/>
      </c>
      <c r="J124" s="48">
        <f>IF(OR($A124="",$F124="",$I124=""),"",EDATE($F124,$I124-1))</f>
        <v/>
      </c>
      <c r="K124" s="49">
        <f>IF(OR($A124="",$F124="",$G124&lt;=0,$H124&lt;=0),"",IF(Setup!$B$3&lt;$F124,0,MIN($G124,$H124*MIN($I124,DATEDIF($F124,Setup!$B$3,"m")+1))))</f>
        <v/>
      </c>
      <c r="L124" s="49">
        <f>IF($A124="","",SUMIFS(Payments!$F$5:$F$1004,Payments!$B$5:$B$1004,$A124,Payments!$G$5:$G$1004,"Posted",Payments!$E$5:$E$1004,"&lt;="&amp;Setup!$B$3))</f>
        <v/>
      </c>
      <c r="M124" s="49">
        <f>IF($A124="","",SUMIFS(Payments!$F$5:$F$1004,Payments!$B$5:$B$1004,$A124,Payments!$G$5:$G$1004,"Posted"))</f>
        <v/>
      </c>
      <c r="N124" s="49">
        <f>IF($A124="","",MAX(0,$G124-$L124))</f>
        <v/>
      </c>
      <c r="O124" s="49">
        <f>IF($A124="","",MAX(0,$K124-$L124))</f>
        <v/>
      </c>
      <c r="P124" s="21">
        <f>IF(OR($A124="",$O124&lt;=0,$R124=""),0,MAX(1,Setup!$B$3-$R124))</f>
        <v/>
      </c>
      <c r="Q124" s="24">
        <f>IF($A124="","",IF($O124&lt;=0,"",IF($P124&lt;=30,"1–30 Days",IF($P124&lt;=60,"31–60 Days",IF($P124&lt;=90,"61–90 Days","91+ Days")))))</f>
        <v/>
      </c>
      <c r="R124" s="48">
        <f>IF(OR($A124="",$F124="",$G124&lt;=0,$H124&lt;=0),"",IF($N124&lt;=0,"",EDATE($F124,MIN($I124-1,INT($L124/$H124)))))</f>
        <v/>
      </c>
      <c r="S124" s="21">
        <f>IF(OR($A124="",$R124=""),"",$R124-Setup!$B$3)</f>
        <v/>
      </c>
      <c r="T124" s="48">
        <f>IF($A124="","",IF(COUNTIFS(Payments!$B$5:$B$1004,$A124,Payments!$G$5:$G$1004,"Posted")=0,"",LOOKUP(2,1/((Payments!$B$5:$B$1004=$A124)*(Payments!$G$5:$G$1004="Posted")),Payments!$E$5:$E$1004)))</f>
        <v/>
      </c>
      <c r="U124" s="49">
        <f>IF(OR($A124="",$T124=""),"",SUMIFS(Payments!$F$5:$F$1004,Payments!$B$5:$B$1004,$A124,Payments!$G$5:$G$1004,"Posted",Payments!$E$5:$E$1004,$T124))</f>
        <v/>
      </c>
      <c r="V124" s="18" t="n"/>
      <c r="W124" s="46" t="n"/>
      <c r="X124" s="18" t="n"/>
      <c r="Y124" s="24">
        <f>IF($A124="","",IF($C124="Closed",IF($N124&lt;=0,"Paid","Closed With Balance"),IF(Setup!$B$3&lt;$F124,"Starts Later",IF($N124&lt;=0,"Paid",IF($O124&gt;0,"Overdue",IF(AND($R124&lt;&gt;"",$R124&gt;=Setup!$B$3,$R124&lt;=Setup!$B$3+Setup!$B$4),"Due Soon","Current"))))))</f>
        <v/>
      </c>
      <c r="Z124" s="24">
        <f>IF($A124="","",IF(OR($B124="",$C124="",$D124="",$E124="",$F124="",$G124&lt;=0,$H124&lt;=0,$V124=""),"Review",IF($H124&gt;$G124,"Review",IF(AND($W124&lt;&gt;"",NOT(ISNUMBER($W124))),"Review","OK"))))</f>
        <v/>
      </c>
      <c r="AA124" s="24">
        <f>IF($A124="","",IF(COUNTIF($A$5:$A$254,$A124)&gt;1,"Duplicate Plan ID","OK"))</f>
        <v/>
      </c>
    </row>
    <row r="125">
      <c r="A125" s="18" t="n"/>
      <c r="B125" s="18" t="n"/>
      <c r="C125" s="18" t="n"/>
      <c r="D125" s="18" t="n"/>
      <c r="E125" s="18" t="n"/>
      <c r="F125" s="46" t="n"/>
      <c r="G125" s="47" t="n"/>
      <c r="H125" s="47" t="n"/>
      <c r="I125" s="21">
        <f>IF($A125="","",IF(OR($G125&lt;=0,$H125&lt;=0),"",ROUNDUP($G125/$H125,0)))</f>
        <v/>
      </c>
      <c r="J125" s="48">
        <f>IF(OR($A125="",$F125="",$I125=""),"",EDATE($F125,$I125-1))</f>
        <v/>
      </c>
      <c r="K125" s="49">
        <f>IF(OR($A125="",$F125="",$G125&lt;=0,$H125&lt;=0),"",IF(Setup!$B$3&lt;$F125,0,MIN($G125,$H125*MIN($I125,DATEDIF($F125,Setup!$B$3,"m")+1))))</f>
        <v/>
      </c>
      <c r="L125" s="49">
        <f>IF($A125="","",SUMIFS(Payments!$F$5:$F$1004,Payments!$B$5:$B$1004,$A125,Payments!$G$5:$G$1004,"Posted",Payments!$E$5:$E$1004,"&lt;="&amp;Setup!$B$3))</f>
        <v/>
      </c>
      <c r="M125" s="49">
        <f>IF($A125="","",SUMIFS(Payments!$F$5:$F$1004,Payments!$B$5:$B$1004,$A125,Payments!$G$5:$G$1004,"Posted"))</f>
        <v/>
      </c>
      <c r="N125" s="49">
        <f>IF($A125="","",MAX(0,$G125-$L125))</f>
        <v/>
      </c>
      <c r="O125" s="49">
        <f>IF($A125="","",MAX(0,$K125-$L125))</f>
        <v/>
      </c>
      <c r="P125" s="21">
        <f>IF(OR($A125="",$O125&lt;=0,$R125=""),0,MAX(1,Setup!$B$3-$R125))</f>
        <v/>
      </c>
      <c r="Q125" s="24">
        <f>IF($A125="","",IF($O125&lt;=0,"",IF($P125&lt;=30,"1–30 Days",IF($P125&lt;=60,"31–60 Days",IF($P125&lt;=90,"61–90 Days","91+ Days")))))</f>
        <v/>
      </c>
      <c r="R125" s="48">
        <f>IF(OR($A125="",$F125="",$G125&lt;=0,$H125&lt;=0),"",IF($N125&lt;=0,"",EDATE($F125,MIN($I125-1,INT($L125/$H125)))))</f>
        <v/>
      </c>
      <c r="S125" s="21">
        <f>IF(OR($A125="",$R125=""),"",$R125-Setup!$B$3)</f>
        <v/>
      </c>
      <c r="T125" s="48">
        <f>IF($A125="","",IF(COUNTIFS(Payments!$B$5:$B$1004,$A125,Payments!$G$5:$G$1004,"Posted")=0,"",LOOKUP(2,1/((Payments!$B$5:$B$1004=$A125)*(Payments!$G$5:$G$1004="Posted")),Payments!$E$5:$E$1004)))</f>
        <v/>
      </c>
      <c r="U125" s="49">
        <f>IF(OR($A125="",$T125=""),"",SUMIFS(Payments!$F$5:$F$1004,Payments!$B$5:$B$1004,$A125,Payments!$G$5:$G$1004,"Posted",Payments!$E$5:$E$1004,$T125))</f>
        <v/>
      </c>
      <c r="V125" s="18" t="n"/>
      <c r="W125" s="46" t="n"/>
      <c r="X125" s="18" t="n"/>
      <c r="Y125" s="24">
        <f>IF($A125="","",IF($C125="Closed",IF($N125&lt;=0,"Paid","Closed With Balance"),IF(Setup!$B$3&lt;$F125,"Starts Later",IF($N125&lt;=0,"Paid",IF($O125&gt;0,"Overdue",IF(AND($R125&lt;&gt;"",$R125&gt;=Setup!$B$3,$R125&lt;=Setup!$B$3+Setup!$B$4),"Due Soon","Current"))))))</f>
        <v/>
      </c>
      <c r="Z125" s="24">
        <f>IF($A125="","",IF(OR($B125="",$C125="",$D125="",$E125="",$F125="",$G125&lt;=0,$H125&lt;=0,$V125=""),"Review",IF($H125&gt;$G125,"Review",IF(AND($W125&lt;&gt;"",NOT(ISNUMBER($W125))),"Review","OK"))))</f>
        <v/>
      </c>
      <c r="AA125" s="24">
        <f>IF($A125="","",IF(COUNTIF($A$5:$A$254,$A125)&gt;1,"Duplicate Plan ID","OK"))</f>
        <v/>
      </c>
    </row>
    <row r="126">
      <c r="A126" s="18" t="n"/>
      <c r="B126" s="18" t="n"/>
      <c r="C126" s="18" t="n"/>
      <c r="D126" s="18" t="n"/>
      <c r="E126" s="18" t="n"/>
      <c r="F126" s="46" t="n"/>
      <c r="G126" s="47" t="n"/>
      <c r="H126" s="47" t="n"/>
      <c r="I126" s="21">
        <f>IF($A126="","",IF(OR($G126&lt;=0,$H126&lt;=0),"",ROUNDUP($G126/$H126,0)))</f>
        <v/>
      </c>
      <c r="J126" s="48">
        <f>IF(OR($A126="",$F126="",$I126=""),"",EDATE($F126,$I126-1))</f>
        <v/>
      </c>
      <c r="K126" s="49">
        <f>IF(OR($A126="",$F126="",$G126&lt;=0,$H126&lt;=0),"",IF(Setup!$B$3&lt;$F126,0,MIN($G126,$H126*MIN($I126,DATEDIF($F126,Setup!$B$3,"m")+1))))</f>
        <v/>
      </c>
      <c r="L126" s="49">
        <f>IF($A126="","",SUMIFS(Payments!$F$5:$F$1004,Payments!$B$5:$B$1004,$A126,Payments!$G$5:$G$1004,"Posted",Payments!$E$5:$E$1004,"&lt;="&amp;Setup!$B$3))</f>
        <v/>
      </c>
      <c r="M126" s="49">
        <f>IF($A126="","",SUMIFS(Payments!$F$5:$F$1004,Payments!$B$5:$B$1004,$A126,Payments!$G$5:$G$1004,"Posted"))</f>
        <v/>
      </c>
      <c r="N126" s="49">
        <f>IF($A126="","",MAX(0,$G126-$L126))</f>
        <v/>
      </c>
      <c r="O126" s="49">
        <f>IF($A126="","",MAX(0,$K126-$L126))</f>
        <v/>
      </c>
      <c r="P126" s="21">
        <f>IF(OR($A126="",$O126&lt;=0,$R126=""),0,MAX(1,Setup!$B$3-$R126))</f>
        <v/>
      </c>
      <c r="Q126" s="24">
        <f>IF($A126="","",IF($O126&lt;=0,"",IF($P126&lt;=30,"1–30 Days",IF($P126&lt;=60,"31–60 Days",IF($P126&lt;=90,"61–90 Days","91+ Days")))))</f>
        <v/>
      </c>
      <c r="R126" s="48">
        <f>IF(OR($A126="",$F126="",$G126&lt;=0,$H126&lt;=0),"",IF($N126&lt;=0,"",EDATE($F126,MIN($I126-1,INT($L126/$H126)))))</f>
        <v/>
      </c>
      <c r="S126" s="21">
        <f>IF(OR($A126="",$R126=""),"",$R126-Setup!$B$3)</f>
        <v/>
      </c>
      <c r="T126" s="48">
        <f>IF($A126="","",IF(COUNTIFS(Payments!$B$5:$B$1004,$A126,Payments!$G$5:$G$1004,"Posted")=0,"",LOOKUP(2,1/((Payments!$B$5:$B$1004=$A126)*(Payments!$G$5:$G$1004="Posted")),Payments!$E$5:$E$1004)))</f>
        <v/>
      </c>
      <c r="U126" s="49">
        <f>IF(OR($A126="",$T126=""),"",SUMIFS(Payments!$F$5:$F$1004,Payments!$B$5:$B$1004,$A126,Payments!$G$5:$G$1004,"Posted",Payments!$E$5:$E$1004,$T126))</f>
        <v/>
      </c>
      <c r="V126" s="18" t="n"/>
      <c r="W126" s="46" t="n"/>
      <c r="X126" s="18" t="n"/>
      <c r="Y126" s="24">
        <f>IF($A126="","",IF($C126="Closed",IF($N126&lt;=0,"Paid","Closed With Balance"),IF(Setup!$B$3&lt;$F126,"Starts Later",IF($N126&lt;=0,"Paid",IF($O126&gt;0,"Overdue",IF(AND($R126&lt;&gt;"",$R126&gt;=Setup!$B$3,$R126&lt;=Setup!$B$3+Setup!$B$4),"Due Soon","Current"))))))</f>
        <v/>
      </c>
      <c r="Z126" s="24">
        <f>IF($A126="","",IF(OR($B126="",$C126="",$D126="",$E126="",$F126="",$G126&lt;=0,$H126&lt;=0,$V126=""),"Review",IF($H126&gt;$G126,"Review",IF(AND($W126&lt;&gt;"",NOT(ISNUMBER($W126))),"Review","OK"))))</f>
        <v/>
      </c>
      <c r="AA126" s="24">
        <f>IF($A126="","",IF(COUNTIF($A$5:$A$254,$A126)&gt;1,"Duplicate Plan ID","OK"))</f>
        <v/>
      </c>
    </row>
    <row r="127">
      <c r="A127" s="18" t="n"/>
      <c r="B127" s="18" t="n"/>
      <c r="C127" s="18" t="n"/>
      <c r="D127" s="18" t="n"/>
      <c r="E127" s="18" t="n"/>
      <c r="F127" s="46" t="n"/>
      <c r="G127" s="47" t="n"/>
      <c r="H127" s="47" t="n"/>
      <c r="I127" s="21">
        <f>IF($A127="","",IF(OR($G127&lt;=0,$H127&lt;=0),"",ROUNDUP($G127/$H127,0)))</f>
        <v/>
      </c>
      <c r="J127" s="48">
        <f>IF(OR($A127="",$F127="",$I127=""),"",EDATE($F127,$I127-1))</f>
        <v/>
      </c>
      <c r="K127" s="49">
        <f>IF(OR($A127="",$F127="",$G127&lt;=0,$H127&lt;=0),"",IF(Setup!$B$3&lt;$F127,0,MIN($G127,$H127*MIN($I127,DATEDIF($F127,Setup!$B$3,"m")+1))))</f>
        <v/>
      </c>
      <c r="L127" s="49">
        <f>IF($A127="","",SUMIFS(Payments!$F$5:$F$1004,Payments!$B$5:$B$1004,$A127,Payments!$G$5:$G$1004,"Posted",Payments!$E$5:$E$1004,"&lt;="&amp;Setup!$B$3))</f>
        <v/>
      </c>
      <c r="M127" s="49">
        <f>IF($A127="","",SUMIFS(Payments!$F$5:$F$1004,Payments!$B$5:$B$1004,$A127,Payments!$G$5:$G$1004,"Posted"))</f>
        <v/>
      </c>
      <c r="N127" s="49">
        <f>IF($A127="","",MAX(0,$G127-$L127))</f>
        <v/>
      </c>
      <c r="O127" s="49">
        <f>IF($A127="","",MAX(0,$K127-$L127))</f>
        <v/>
      </c>
      <c r="P127" s="21">
        <f>IF(OR($A127="",$O127&lt;=0,$R127=""),0,MAX(1,Setup!$B$3-$R127))</f>
        <v/>
      </c>
      <c r="Q127" s="24">
        <f>IF($A127="","",IF($O127&lt;=0,"",IF($P127&lt;=30,"1–30 Days",IF($P127&lt;=60,"31–60 Days",IF($P127&lt;=90,"61–90 Days","91+ Days")))))</f>
        <v/>
      </c>
      <c r="R127" s="48">
        <f>IF(OR($A127="",$F127="",$G127&lt;=0,$H127&lt;=0),"",IF($N127&lt;=0,"",EDATE($F127,MIN($I127-1,INT($L127/$H127)))))</f>
        <v/>
      </c>
      <c r="S127" s="21">
        <f>IF(OR($A127="",$R127=""),"",$R127-Setup!$B$3)</f>
        <v/>
      </c>
      <c r="T127" s="48">
        <f>IF($A127="","",IF(COUNTIFS(Payments!$B$5:$B$1004,$A127,Payments!$G$5:$G$1004,"Posted")=0,"",LOOKUP(2,1/((Payments!$B$5:$B$1004=$A127)*(Payments!$G$5:$G$1004="Posted")),Payments!$E$5:$E$1004)))</f>
        <v/>
      </c>
      <c r="U127" s="49">
        <f>IF(OR($A127="",$T127=""),"",SUMIFS(Payments!$F$5:$F$1004,Payments!$B$5:$B$1004,$A127,Payments!$G$5:$G$1004,"Posted",Payments!$E$5:$E$1004,$T127))</f>
        <v/>
      </c>
      <c r="V127" s="18" t="n"/>
      <c r="W127" s="46" t="n"/>
      <c r="X127" s="18" t="n"/>
      <c r="Y127" s="24">
        <f>IF($A127="","",IF($C127="Closed",IF($N127&lt;=0,"Paid","Closed With Balance"),IF(Setup!$B$3&lt;$F127,"Starts Later",IF($N127&lt;=0,"Paid",IF($O127&gt;0,"Overdue",IF(AND($R127&lt;&gt;"",$R127&gt;=Setup!$B$3,$R127&lt;=Setup!$B$3+Setup!$B$4),"Due Soon","Current"))))))</f>
        <v/>
      </c>
      <c r="Z127" s="24">
        <f>IF($A127="","",IF(OR($B127="",$C127="",$D127="",$E127="",$F127="",$G127&lt;=0,$H127&lt;=0,$V127=""),"Review",IF($H127&gt;$G127,"Review",IF(AND($W127&lt;&gt;"",NOT(ISNUMBER($W127))),"Review","OK"))))</f>
        <v/>
      </c>
      <c r="AA127" s="24">
        <f>IF($A127="","",IF(COUNTIF($A$5:$A$254,$A127)&gt;1,"Duplicate Plan ID","OK"))</f>
        <v/>
      </c>
    </row>
    <row r="128">
      <c r="A128" s="18" t="n"/>
      <c r="B128" s="18" t="n"/>
      <c r="C128" s="18" t="n"/>
      <c r="D128" s="18" t="n"/>
      <c r="E128" s="18" t="n"/>
      <c r="F128" s="46" t="n"/>
      <c r="G128" s="47" t="n"/>
      <c r="H128" s="47" t="n"/>
      <c r="I128" s="21">
        <f>IF($A128="","",IF(OR($G128&lt;=0,$H128&lt;=0),"",ROUNDUP($G128/$H128,0)))</f>
        <v/>
      </c>
      <c r="J128" s="48">
        <f>IF(OR($A128="",$F128="",$I128=""),"",EDATE($F128,$I128-1))</f>
        <v/>
      </c>
      <c r="K128" s="49">
        <f>IF(OR($A128="",$F128="",$G128&lt;=0,$H128&lt;=0),"",IF(Setup!$B$3&lt;$F128,0,MIN($G128,$H128*MIN($I128,DATEDIF($F128,Setup!$B$3,"m")+1))))</f>
        <v/>
      </c>
      <c r="L128" s="49">
        <f>IF($A128="","",SUMIFS(Payments!$F$5:$F$1004,Payments!$B$5:$B$1004,$A128,Payments!$G$5:$G$1004,"Posted",Payments!$E$5:$E$1004,"&lt;="&amp;Setup!$B$3))</f>
        <v/>
      </c>
      <c r="M128" s="49">
        <f>IF($A128="","",SUMIFS(Payments!$F$5:$F$1004,Payments!$B$5:$B$1004,$A128,Payments!$G$5:$G$1004,"Posted"))</f>
        <v/>
      </c>
      <c r="N128" s="49">
        <f>IF($A128="","",MAX(0,$G128-$L128))</f>
        <v/>
      </c>
      <c r="O128" s="49">
        <f>IF($A128="","",MAX(0,$K128-$L128))</f>
        <v/>
      </c>
      <c r="P128" s="21">
        <f>IF(OR($A128="",$O128&lt;=0,$R128=""),0,MAX(1,Setup!$B$3-$R128))</f>
        <v/>
      </c>
      <c r="Q128" s="24">
        <f>IF($A128="","",IF($O128&lt;=0,"",IF($P128&lt;=30,"1–30 Days",IF($P128&lt;=60,"31–60 Days",IF($P128&lt;=90,"61–90 Days","91+ Days")))))</f>
        <v/>
      </c>
      <c r="R128" s="48">
        <f>IF(OR($A128="",$F128="",$G128&lt;=0,$H128&lt;=0),"",IF($N128&lt;=0,"",EDATE($F128,MIN($I128-1,INT($L128/$H128)))))</f>
        <v/>
      </c>
      <c r="S128" s="21">
        <f>IF(OR($A128="",$R128=""),"",$R128-Setup!$B$3)</f>
        <v/>
      </c>
      <c r="T128" s="48">
        <f>IF($A128="","",IF(COUNTIFS(Payments!$B$5:$B$1004,$A128,Payments!$G$5:$G$1004,"Posted")=0,"",LOOKUP(2,1/((Payments!$B$5:$B$1004=$A128)*(Payments!$G$5:$G$1004="Posted")),Payments!$E$5:$E$1004)))</f>
        <v/>
      </c>
      <c r="U128" s="49">
        <f>IF(OR($A128="",$T128=""),"",SUMIFS(Payments!$F$5:$F$1004,Payments!$B$5:$B$1004,$A128,Payments!$G$5:$G$1004,"Posted",Payments!$E$5:$E$1004,$T128))</f>
        <v/>
      </c>
      <c r="V128" s="18" t="n"/>
      <c r="W128" s="46" t="n"/>
      <c r="X128" s="18" t="n"/>
      <c r="Y128" s="24">
        <f>IF($A128="","",IF($C128="Closed",IF($N128&lt;=0,"Paid","Closed With Balance"),IF(Setup!$B$3&lt;$F128,"Starts Later",IF($N128&lt;=0,"Paid",IF($O128&gt;0,"Overdue",IF(AND($R128&lt;&gt;"",$R128&gt;=Setup!$B$3,$R128&lt;=Setup!$B$3+Setup!$B$4),"Due Soon","Current"))))))</f>
        <v/>
      </c>
      <c r="Z128" s="24">
        <f>IF($A128="","",IF(OR($B128="",$C128="",$D128="",$E128="",$F128="",$G128&lt;=0,$H128&lt;=0,$V128=""),"Review",IF($H128&gt;$G128,"Review",IF(AND($W128&lt;&gt;"",NOT(ISNUMBER($W128))),"Review","OK"))))</f>
        <v/>
      </c>
      <c r="AA128" s="24">
        <f>IF($A128="","",IF(COUNTIF($A$5:$A$254,$A128)&gt;1,"Duplicate Plan ID","OK"))</f>
        <v/>
      </c>
    </row>
    <row r="129">
      <c r="A129" s="18" t="n"/>
      <c r="B129" s="18" t="n"/>
      <c r="C129" s="18" t="n"/>
      <c r="D129" s="18" t="n"/>
      <c r="E129" s="18" t="n"/>
      <c r="F129" s="46" t="n"/>
      <c r="G129" s="47" t="n"/>
      <c r="H129" s="47" t="n"/>
      <c r="I129" s="21">
        <f>IF($A129="","",IF(OR($G129&lt;=0,$H129&lt;=0),"",ROUNDUP($G129/$H129,0)))</f>
        <v/>
      </c>
      <c r="J129" s="48">
        <f>IF(OR($A129="",$F129="",$I129=""),"",EDATE($F129,$I129-1))</f>
        <v/>
      </c>
      <c r="K129" s="49">
        <f>IF(OR($A129="",$F129="",$G129&lt;=0,$H129&lt;=0),"",IF(Setup!$B$3&lt;$F129,0,MIN($G129,$H129*MIN($I129,DATEDIF($F129,Setup!$B$3,"m")+1))))</f>
        <v/>
      </c>
      <c r="L129" s="49">
        <f>IF($A129="","",SUMIFS(Payments!$F$5:$F$1004,Payments!$B$5:$B$1004,$A129,Payments!$G$5:$G$1004,"Posted",Payments!$E$5:$E$1004,"&lt;="&amp;Setup!$B$3))</f>
        <v/>
      </c>
      <c r="M129" s="49">
        <f>IF($A129="","",SUMIFS(Payments!$F$5:$F$1004,Payments!$B$5:$B$1004,$A129,Payments!$G$5:$G$1004,"Posted"))</f>
        <v/>
      </c>
      <c r="N129" s="49">
        <f>IF($A129="","",MAX(0,$G129-$L129))</f>
        <v/>
      </c>
      <c r="O129" s="49">
        <f>IF($A129="","",MAX(0,$K129-$L129))</f>
        <v/>
      </c>
      <c r="P129" s="21">
        <f>IF(OR($A129="",$O129&lt;=0,$R129=""),0,MAX(1,Setup!$B$3-$R129))</f>
        <v/>
      </c>
      <c r="Q129" s="24">
        <f>IF($A129="","",IF($O129&lt;=0,"",IF($P129&lt;=30,"1–30 Days",IF($P129&lt;=60,"31–60 Days",IF($P129&lt;=90,"61–90 Days","91+ Days")))))</f>
        <v/>
      </c>
      <c r="R129" s="48">
        <f>IF(OR($A129="",$F129="",$G129&lt;=0,$H129&lt;=0),"",IF($N129&lt;=0,"",EDATE($F129,MIN($I129-1,INT($L129/$H129)))))</f>
        <v/>
      </c>
      <c r="S129" s="21">
        <f>IF(OR($A129="",$R129=""),"",$R129-Setup!$B$3)</f>
        <v/>
      </c>
      <c r="T129" s="48">
        <f>IF($A129="","",IF(COUNTIFS(Payments!$B$5:$B$1004,$A129,Payments!$G$5:$G$1004,"Posted")=0,"",LOOKUP(2,1/((Payments!$B$5:$B$1004=$A129)*(Payments!$G$5:$G$1004="Posted")),Payments!$E$5:$E$1004)))</f>
        <v/>
      </c>
      <c r="U129" s="49">
        <f>IF(OR($A129="",$T129=""),"",SUMIFS(Payments!$F$5:$F$1004,Payments!$B$5:$B$1004,$A129,Payments!$G$5:$G$1004,"Posted",Payments!$E$5:$E$1004,$T129))</f>
        <v/>
      </c>
      <c r="V129" s="18" t="n"/>
      <c r="W129" s="46" t="n"/>
      <c r="X129" s="18" t="n"/>
      <c r="Y129" s="24">
        <f>IF($A129="","",IF($C129="Closed",IF($N129&lt;=0,"Paid","Closed With Balance"),IF(Setup!$B$3&lt;$F129,"Starts Later",IF($N129&lt;=0,"Paid",IF($O129&gt;0,"Overdue",IF(AND($R129&lt;&gt;"",$R129&gt;=Setup!$B$3,$R129&lt;=Setup!$B$3+Setup!$B$4),"Due Soon","Current"))))))</f>
        <v/>
      </c>
      <c r="Z129" s="24">
        <f>IF($A129="","",IF(OR($B129="",$C129="",$D129="",$E129="",$F129="",$G129&lt;=0,$H129&lt;=0,$V129=""),"Review",IF($H129&gt;$G129,"Review",IF(AND($W129&lt;&gt;"",NOT(ISNUMBER($W129))),"Review","OK"))))</f>
        <v/>
      </c>
      <c r="AA129" s="24">
        <f>IF($A129="","",IF(COUNTIF($A$5:$A$254,$A129)&gt;1,"Duplicate Plan ID","OK"))</f>
        <v/>
      </c>
    </row>
    <row r="130">
      <c r="A130" s="18" t="n"/>
      <c r="B130" s="18" t="n"/>
      <c r="C130" s="18" t="n"/>
      <c r="D130" s="18" t="n"/>
      <c r="E130" s="18" t="n"/>
      <c r="F130" s="46" t="n"/>
      <c r="G130" s="47" t="n"/>
      <c r="H130" s="47" t="n"/>
      <c r="I130" s="21">
        <f>IF($A130="","",IF(OR($G130&lt;=0,$H130&lt;=0),"",ROUNDUP($G130/$H130,0)))</f>
        <v/>
      </c>
      <c r="J130" s="48">
        <f>IF(OR($A130="",$F130="",$I130=""),"",EDATE($F130,$I130-1))</f>
        <v/>
      </c>
      <c r="K130" s="49">
        <f>IF(OR($A130="",$F130="",$G130&lt;=0,$H130&lt;=0),"",IF(Setup!$B$3&lt;$F130,0,MIN($G130,$H130*MIN($I130,DATEDIF($F130,Setup!$B$3,"m")+1))))</f>
        <v/>
      </c>
      <c r="L130" s="49">
        <f>IF($A130="","",SUMIFS(Payments!$F$5:$F$1004,Payments!$B$5:$B$1004,$A130,Payments!$G$5:$G$1004,"Posted",Payments!$E$5:$E$1004,"&lt;="&amp;Setup!$B$3))</f>
        <v/>
      </c>
      <c r="M130" s="49">
        <f>IF($A130="","",SUMIFS(Payments!$F$5:$F$1004,Payments!$B$5:$B$1004,$A130,Payments!$G$5:$G$1004,"Posted"))</f>
        <v/>
      </c>
      <c r="N130" s="49">
        <f>IF($A130="","",MAX(0,$G130-$L130))</f>
        <v/>
      </c>
      <c r="O130" s="49">
        <f>IF($A130="","",MAX(0,$K130-$L130))</f>
        <v/>
      </c>
      <c r="P130" s="21">
        <f>IF(OR($A130="",$O130&lt;=0,$R130=""),0,MAX(1,Setup!$B$3-$R130))</f>
        <v/>
      </c>
      <c r="Q130" s="24">
        <f>IF($A130="","",IF($O130&lt;=0,"",IF($P130&lt;=30,"1–30 Days",IF($P130&lt;=60,"31–60 Days",IF($P130&lt;=90,"61–90 Days","91+ Days")))))</f>
        <v/>
      </c>
      <c r="R130" s="48">
        <f>IF(OR($A130="",$F130="",$G130&lt;=0,$H130&lt;=0),"",IF($N130&lt;=0,"",EDATE($F130,MIN($I130-1,INT($L130/$H130)))))</f>
        <v/>
      </c>
      <c r="S130" s="21">
        <f>IF(OR($A130="",$R130=""),"",$R130-Setup!$B$3)</f>
        <v/>
      </c>
      <c r="T130" s="48">
        <f>IF($A130="","",IF(COUNTIFS(Payments!$B$5:$B$1004,$A130,Payments!$G$5:$G$1004,"Posted")=0,"",LOOKUP(2,1/((Payments!$B$5:$B$1004=$A130)*(Payments!$G$5:$G$1004="Posted")),Payments!$E$5:$E$1004)))</f>
        <v/>
      </c>
      <c r="U130" s="49">
        <f>IF(OR($A130="",$T130=""),"",SUMIFS(Payments!$F$5:$F$1004,Payments!$B$5:$B$1004,$A130,Payments!$G$5:$G$1004,"Posted",Payments!$E$5:$E$1004,$T130))</f>
        <v/>
      </c>
      <c r="V130" s="18" t="n"/>
      <c r="W130" s="46" t="n"/>
      <c r="X130" s="18" t="n"/>
      <c r="Y130" s="24">
        <f>IF($A130="","",IF($C130="Closed",IF($N130&lt;=0,"Paid","Closed With Balance"),IF(Setup!$B$3&lt;$F130,"Starts Later",IF($N130&lt;=0,"Paid",IF($O130&gt;0,"Overdue",IF(AND($R130&lt;&gt;"",$R130&gt;=Setup!$B$3,$R130&lt;=Setup!$B$3+Setup!$B$4),"Due Soon","Current"))))))</f>
        <v/>
      </c>
      <c r="Z130" s="24">
        <f>IF($A130="","",IF(OR($B130="",$C130="",$D130="",$E130="",$F130="",$G130&lt;=0,$H130&lt;=0,$V130=""),"Review",IF($H130&gt;$G130,"Review",IF(AND($W130&lt;&gt;"",NOT(ISNUMBER($W130))),"Review","OK"))))</f>
        <v/>
      </c>
      <c r="AA130" s="24">
        <f>IF($A130="","",IF(COUNTIF($A$5:$A$254,$A130)&gt;1,"Duplicate Plan ID","OK"))</f>
        <v/>
      </c>
    </row>
    <row r="131">
      <c r="A131" s="18" t="n"/>
      <c r="B131" s="18" t="n"/>
      <c r="C131" s="18" t="n"/>
      <c r="D131" s="18" t="n"/>
      <c r="E131" s="18" t="n"/>
      <c r="F131" s="46" t="n"/>
      <c r="G131" s="47" t="n"/>
      <c r="H131" s="47" t="n"/>
      <c r="I131" s="21">
        <f>IF($A131="","",IF(OR($G131&lt;=0,$H131&lt;=0),"",ROUNDUP($G131/$H131,0)))</f>
        <v/>
      </c>
      <c r="J131" s="48">
        <f>IF(OR($A131="",$F131="",$I131=""),"",EDATE($F131,$I131-1))</f>
        <v/>
      </c>
      <c r="K131" s="49">
        <f>IF(OR($A131="",$F131="",$G131&lt;=0,$H131&lt;=0),"",IF(Setup!$B$3&lt;$F131,0,MIN($G131,$H131*MIN($I131,DATEDIF($F131,Setup!$B$3,"m")+1))))</f>
        <v/>
      </c>
      <c r="L131" s="49">
        <f>IF($A131="","",SUMIFS(Payments!$F$5:$F$1004,Payments!$B$5:$B$1004,$A131,Payments!$G$5:$G$1004,"Posted",Payments!$E$5:$E$1004,"&lt;="&amp;Setup!$B$3))</f>
        <v/>
      </c>
      <c r="M131" s="49">
        <f>IF($A131="","",SUMIFS(Payments!$F$5:$F$1004,Payments!$B$5:$B$1004,$A131,Payments!$G$5:$G$1004,"Posted"))</f>
        <v/>
      </c>
      <c r="N131" s="49">
        <f>IF($A131="","",MAX(0,$G131-$L131))</f>
        <v/>
      </c>
      <c r="O131" s="49">
        <f>IF($A131="","",MAX(0,$K131-$L131))</f>
        <v/>
      </c>
      <c r="P131" s="21">
        <f>IF(OR($A131="",$O131&lt;=0,$R131=""),0,MAX(1,Setup!$B$3-$R131))</f>
        <v/>
      </c>
      <c r="Q131" s="24">
        <f>IF($A131="","",IF($O131&lt;=0,"",IF($P131&lt;=30,"1–30 Days",IF($P131&lt;=60,"31–60 Days",IF($P131&lt;=90,"61–90 Days","91+ Days")))))</f>
        <v/>
      </c>
      <c r="R131" s="48">
        <f>IF(OR($A131="",$F131="",$G131&lt;=0,$H131&lt;=0),"",IF($N131&lt;=0,"",EDATE($F131,MIN($I131-1,INT($L131/$H131)))))</f>
        <v/>
      </c>
      <c r="S131" s="21">
        <f>IF(OR($A131="",$R131=""),"",$R131-Setup!$B$3)</f>
        <v/>
      </c>
      <c r="T131" s="48">
        <f>IF($A131="","",IF(COUNTIFS(Payments!$B$5:$B$1004,$A131,Payments!$G$5:$G$1004,"Posted")=0,"",LOOKUP(2,1/((Payments!$B$5:$B$1004=$A131)*(Payments!$G$5:$G$1004="Posted")),Payments!$E$5:$E$1004)))</f>
        <v/>
      </c>
      <c r="U131" s="49">
        <f>IF(OR($A131="",$T131=""),"",SUMIFS(Payments!$F$5:$F$1004,Payments!$B$5:$B$1004,$A131,Payments!$G$5:$G$1004,"Posted",Payments!$E$5:$E$1004,$T131))</f>
        <v/>
      </c>
      <c r="V131" s="18" t="n"/>
      <c r="W131" s="46" t="n"/>
      <c r="X131" s="18" t="n"/>
      <c r="Y131" s="24">
        <f>IF($A131="","",IF($C131="Closed",IF($N131&lt;=0,"Paid","Closed With Balance"),IF(Setup!$B$3&lt;$F131,"Starts Later",IF($N131&lt;=0,"Paid",IF($O131&gt;0,"Overdue",IF(AND($R131&lt;&gt;"",$R131&gt;=Setup!$B$3,$R131&lt;=Setup!$B$3+Setup!$B$4),"Due Soon","Current"))))))</f>
        <v/>
      </c>
      <c r="Z131" s="24">
        <f>IF($A131="","",IF(OR($B131="",$C131="",$D131="",$E131="",$F131="",$G131&lt;=0,$H131&lt;=0,$V131=""),"Review",IF($H131&gt;$G131,"Review",IF(AND($W131&lt;&gt;"",NOT(ISNUMBER($W131))),"Review","OK"))))</f>
        <v/>
      </c>
      <c r="AA131" s="24">
        <f>IF($A131="","",IF(COUNTIF($A$5:$A$254,$A131)&gt;1,"Duplicate Plan ID","OK"))</f>
        <v/>
      </c>
    </row>
    <row r="132">
      <c r="A132" s="18" t="n"/>
      <c r="B132" s="18" t="n"/>
      <c r="C132" s="18" t="n"/>
      <c r="D132" s="18" t="n"/>
      <c r="E132" s="18" t="n"/>
      <c r="F132" s="46" t="n"/>
      <c r="G132" s="47" t="n"/>
      <c r="H132" s="47" t="n"/>
      <c r="I132" s="21">
        <f>IF($A132="","",IF(OR($G132&lt;=0,$H132&lt;=0),"",ROUNDUP($G132/$H132,0)))</f>
        <v/>
      </c>
      <c r="J132" s="48">
        <f>IF(OR($A132="",$F132="",$I132=""),"",EDATE($F132,$I132-1))</f>
        <v/>
      </c>
      <c r="K132" s="49">
        <f>IF(OR($A132="",$F132="",$G132&lt;=0,$H132&lt;=0),"",IF(Setup!$B$3&lt;$F132,0,MIN($G132,$H132*MIN($I132,DATEDIF($F132,Setup!$B$3,"m")+1))))</f>
        <v/>
      </c>
      <c r="L132" s="49">
        <f>IF($A132="","",SUMIFS(Payments!$F$5:$F$1004,Payments!$B$5:$B$1004,$A132,Payments!$G$5:$G$1004,"Posted",Payments!$E$5:$E$1004,"&lt;="&amp;Setup!$B$3))</f>
        <v/>
      </c>
      <c r="M132" s="49">
        <f>IF($A132="","",SUMIFS(Payments!$F$5:$F$1004,Payments!$B$5:$B$1004,$A132,Payments!$G$5:$G$1004,"Posted"))</f>
        <v/>
      </c>
      <c r="N132" s="49">
        <f>IF($A132="","",MAX(0,$G132-$L132))</f>
        <v/>
      </c>
      <c r="O132" s="49">
        <f>IF($A132="","",MAX(0,$K132-$L132))</f>
        <v/>
      </c>
      <c r="P132" s="21">
        <f>IF(OR($A132="",$O132&lt;=0,$R132=""),0,MAX(1,Setup!$B$3-$R132))</f>
        <v/>
      </c>
      <c r="Q132" s="24">
        <f>IF($A132="","",IF($O132&lt;=0,"",IF($P132&lt;=30,"1–30 Days",IF($P132&lt;=60,"31–60 Days",IF($P132&lt;=90,"61–90 Days","91+ Days")))))</f>
        <v/>
      </c>
      <c r="R132" s="48">
        <f>IF(OR($A132="",$F132="",$G132&lt;=0,$H132&lt;=0),"",IF($N132&lt;=0,"",EDATE($F132,MIN($I132-1,INT($L132/$H132)))))</f>
        <v/>
      </c>
      <c r="S132" s="21">
        <f>IF(OR($A132="",$R132=""),"",$R132-Setup!$B$3)</f>
        <v/>
      </c>
      <c r="T132" s="48">
        <f>IF($A132="","",IF(COUNTIFS(Payments!$B$5:$B$1004,$A132,Payments!$G$5:$G$1004,"Posted")=0,"",LOOKUP(2,1/((Payments!$B$5:$B$1004=$A132)*(Payments!$G$5:$G$1004="Posted")),Payments!$E$5:$E$1004)))</f>
        <v/>
      </c>
      <c r="U132" s="49">
        <f>IF(OR($A132="",$T132=""),"",SUMIFS(Payments!$F$5:$F$1004,Payments!$B$5:$B$1004,$A132,Payments!$G$5:$G$1004,"Posted",Payments!$E$5:$E$1004,$T132))</f>
        <v/>
      </c>
      <c r="V132" s="18" t="n"/>
      <c r="W132" s="46" t="n"/>
      <c r="X132" s="18" t="n"/>
      <c r="Y132" s="24">
        <f>IF($A132="","",IF($C132="Closed",IF($N132&lt;=0,"Paid","Closed With Balance"),IF(Setup!$B$3&lt;$F132,"Starts Later",IF($N132&lt;=0,"Paid",IF($O132&gt;0,"Overdue",IF(AND($R132&lt;&gt;"",$R132&gt;=Setup!$B$3,$R132&lt;=Setup!$B$3+Setup!$B$4),"Due Soon","Current"))))))</f>
        <v/>
      </c>
      <c r="Z132" s="24">
        <f>IF($A132="","",IF(OR($B132="",$C132="",$D132="",$E132="",$F132="",$G132&lt;=0,$H132&lt;=0,$V132=""),"Review",IF($H132&gt;$G132,"Review",IF(AND($W132&lt;&gt;"",NOT(ISNUMBER($W132))),"Review","OK"))))</f>
        <v/>
      </c>
      <c r="AA132" s="24">
        <f>IF($A132="","",IF(COUNTIF($A$5:$A$254,$A132)&gt;1,"Duplicate Plan ID","OK"))</f>
        <v/>
      </c>
    </row>
    <row r="133">
      <c r="A133" s="18" t="n"/>
      <c r="B133" s="18" t="n"/>
      <c r="C133" s="18" t="n"/>
      <c r="D133" s="18" t="n"/>
      <c r="E133" s="18" t="n"/>
      <c r="F133" s="46" t="n"/>
      <c r="G133" s="47" t="n"/>
      <c r="H133" s="47" t="n"/>
      <c r="I133" s="21">
        <f>IF($A133="","",IF(OR($G133&lt;=0,$H133&lt;=0),"",ROUNDUP($G133/$H133,0)))</f>
        <v/>
      </c>
      <c r="J133" s="48">
        <f>IF(OR($A133="",$F133="",$I133=""),"",EDATE($F133,$I133-1))</f>
        <v/>
      </c>
      <c r="K133" s="49">
        <f>IF(OR($A133="",$F133="",$G133&lt;=0,$H133&lt;=0),"",IF(Setup!$B$3&lt;$F133,0,MIN($G133,$H133*MIN($I133,DATEDIF($F133,Setup!$B$3,"m")+1))))</f>
        <v/>
      </c>
      <c r="L133" s="49">
        <f>IF($A133="","",SUMIFS(Payments!$F$5:$F$1004,Payments!$B$5:$B$1004,$A133,Payments!$G$5:$G$1004,"Posted",Payments!$E$5:$E$1004,"&lt;="&amp;Setup!$B$3))</f>
        <v/>
      </c>
      <c r="M133" s="49">
        <f>IF($A133="","",SUMIFS(Payments!$F$5:$F$1004,Payments!$B$5:$B$1004,$A133,Payments!$G$5:$G$1004,"Posted"))</f>
        <v/>
      </c>
      <c r="N133" s="49">
        <f>IF($A133="","",MAX(0,$G133-$L133))</f>
        <v/>
      </c>
      <c r="O133" s="49">
        <f>IF($A133="","",MAX(0,$K133-$L133))</f>
        <v/>
      </c>
      <c r="P133" s="21">
        <f>IF(OR($A133="",$O133&lt;=0,$R133=""),0,MAX(1,Setup!$B$3-$R133))</f>
        <v/>
      </c>
      <c r="Q133" s="24">
        <f>IF($A133="","",IF($O133&lt;=0,"",IF($P133&lt;=30,"1–30 Days",IF($P133&lt;=60,"31–60 Days",IF($P133&lt;=90,"61–90 Days","91+ Days")))))</f>
        <v/>
      </c>
      <c r="R133" s="48">
        <f>IF(OR($A133="",$F133="",$G133&lt;=0,$H133&lt;=0),"",IF($N133&lt;=0,"",EDATE($F133,MIN($I133-1,INT($L133/$H133)))))</f>
        <v/>
      </c>
      <c r="S133" s="21">
        <f>IF(OR($A133="",$R133=""),"",$R133-Setup!$B$3)</f>
        <v/>
      </c>
      <c r="T133" s="48">
        <f>IF($A133="","",IF(COUNTIFS(Payments!$B$5:$B$1004,$A133,Payments!$G$5:$G$1004,"Posted")=0,"",LOOKUP(2,1/((Payments!$B$5:$B$1004=$A133)*(Payments!$G$5:$G$1004="Posted")),Payments!$E$5:$E$1004)))</f>
        <v/>
      </c>
      <c r="U133" s="49">
        <f>IF(OR($A133="",$T133=""),"",SUMIFS(Payments!$F$5:$F$1004,Payments!$B$5:$B$1004,$A133,Payments!$G$5:$G$1004,"Posted",Payments!$E$5:$E$1004,$T133))</f>
        <v/>
      </c>
      <c r="V133" s="18" t="n"/>
      <c r="W133" s="46" t="n"/>
      <c r="X133" s="18" t="n"/>
      <c r="Y133" s="24">
        <f>IF($A133="","",IF($C133="Closed",IF($N133&lt;=0,"Paid","Closed With Balance"),IF(Setup!$B$3&lt;$F133,"Starts Later",IF($N133&lt;=0,"Paid",IF($O133&gt;0,"Overdue",IF(AND($R133&lt;&gt;"",$R133&gt;=Setup!$B$3,$R133&lt;=Setup!$B$3+Setup!$B$4),"Due Soon","Current"))))))</f>
        <v/>
      </c>
      <c r="Z133" s="24">
        <f>IF($A133="","",IF(OR($B133="",$C133="",$D133="",$E133="",$F133="",$G133&lt;=0,$H133&lt;=0,$V133=""),"Review",IF($H133&gt;$G133,"Review",IF(AND($W133&lt;&gt;"",NOT(ISNUMBER($W133))),"Review","OK"))))</f>
        <v/>
      </c>
      <c r="AA133" s="24">
        <f>IF($A133="","",IF(COUNTIF($A$5:$A$254,$A133)&gt;1,"Duplicate Plan ID","OK"))</f>
        <v/>
      </c>
    </row>
    <row r="134">
      <c r="A134" s="18" t="n"/>
      <c r="B134" s="18" t="n"/>
      <c r="C134" s="18" t="n"/>
      <c r="D134" s="18" t="n"/>
      <c r="E134" s="18" t="n"/>
      <c r="F134" s="46" t="n"/>
      <c r="G134" s="47" t="n"/>
      <c r="H134" s="47" t="n"/>
      <c r="I134" s="21">
        <f>IF($A134="","",IF(OR($G134&lt;=0,$H134&lt;=0),"",ROUNDUP($G134/$H134,0)))</f>
        <v/>
      </c>
      <c r="J134" s="48">
        <f>IF(OR($A134="",$F134="",$I134=""),"",EDATE($F134,$I134-1))</f>
        <v/>
      </c>
      <c r="K134" s="49">
        <f>IF(OR($A134="",$F134="",$G134&lt;=0,$H134&lt;=0),"",IF(Setup!$B$3&lt;$F134,0,MIN($G134,$H134*MIN($I134,DATEDIF($F134,Setup!$B$3,"m")+1))))</f>
        <v/>
      </c>
      <c r="L134" s="49">
        <f>IF($A134="","",SUMIFS(Payments!$F$5:$F$1004,Payments!$B$5:$B$1004,$A134,Payments!$G$5:$G$1004,"Posted",Payments!$E$5:$E$1004,"&lt;="&amp;Setup!$B$3))</f>
        <v/>
      </c>
      <c r="M134" s="49">
        <f>IF($A134="","",SUMIFS(Payments!$F$5:$F$1004,Payments!$B$5:$B$1004,$A134,Payments!$G$5:$G$1004,"Posted"))</f>
        <v/>
      </c>
      <c r="N134" s="49">
        <f>IF($A134="","",MAX(0,$G134-$L134))</f>
        <v/>
      </c>
      <c r="O134" s="49">
        <f>IF($A134="","",MAX(0,$K134-$L134))</f>
        <v/>
      </c>
      <c r="P134" s="21">
        <f>IF(OR($A134="",$O134&lt;=0,$R134=""),0,MAX(1,Setup!$B$3-$R134))</f>
        <v/>
      </c>
      <c r="Q134" s="24">
        <f>IF($A134="","",IF($O134&lt;=0,"",IF($P134&lt;=30,"1–30 Days",IF($P134&lt;=60,"31–60 Days",IF($P134&lt;=90,"61–90 Days","91+ Days")))))</f>
        <v/>
      </c>
      <c r="R134" s="48">
        <f>IF(OR($A134="",$F134="",$G134&lt;=0,$H134&lt;=0),"",IF($N134&lt;=0,"",EDATE($F134,MIN($I134-1,INT($L134/$H134)))))</f>
        <v/>
      </c>
      <c r="S134" s="21">
        <f>IF(OR($A134="",$R134=""),"",$R134-Setup!$B$3)</f>
        <v/>
      </c>
      <c r="T134" s="48">
        <f>IF($A134="","",IF(COUNTIFS(Payments!$B$5:$B$1004,$A134,Payments!$G$5:$G$1004,"Posted")=0,"",LOOKUP(2,1/((Payments!$B$5:$B$1004=$A134)*(Payments!$G$5:$G$1004="Posted")),Payments!$E$5:$E$1004)))</f>
        <v/>
      </c>
      <c r="U134" s="49">
        <f>IF(OR($A134="",$T134=""),"",SUMIFS(Payments!$F$5:$F$1004,Payments!$B$5:$B$1004,$A134,Payments!$G$5:$G$1004,"Posted",Payments!$E$5:$E$1004,$T134))</f>
        <v/>
      </c>
      <c r="V134" s="18" t="n"/>
      <c r="W134" s="46" t="n"/>
      <c r="X134" s="18" t="n"/>
      <c r="Y134" s="24">
        <f>IF($A134="","",IF($C134="Closed",IF($N134&lt;=0,"Paid","Closed With Balance"),IF(Setup!$B$3&lt;$F134,"Starts Later",IF($N134&lt;=0,"Paid",IF($O134&gt;0,"Overdue",IF(AND($R134&lt;&gt;"",$R134&gt;=Setup!$B$3,$R134&lt;=Setup!$B$3+Setup!$B$4),"Due Soon","Current"))))))</f>
        <v/>
      </c>
      <c r="Z134" s="24">
        <f>IF($A134="","",IF(OR($B134="",$C134="",$D134="",$E134="",$F134="",$G134&lt;=0,$H134&lt;=0,$V134=""),"Review",IF($H134&gt;$G134,"Review",IF(AND($W134&lt;&gt;"",NOT(ISNUMBER($W134))),"Review","OK"))))</f>
        <v/>
      </c>
      <c r="AA134" s="24">
        <f>IF($A134="","",IF(COUNTIF($A$5:$A$254,$A134)&gt;1,"Duplicate Plan ID","OK"))</f>
        <v/>
      </c>
    </row>
    <row r="135">
      <c r="A135" s="18" t="n"/>
      <c r="B135" s="18" t="n"/>
      <c r="C135" s="18" t="n"/>
      <c r="D135" s="18" t="n"/>
      <c r="E135" s="18" t="n"/>
      <c r="F135" s="46" t="n"/>
      <c r="G135" s="47" t="n"/>
      <c r="H135" s="47" t="n"/>
      <c r="I135" s="21">
        <f>IF($A135="","",IF(OR($G135&lt;=0,$H135&lt;=0),"",ROUNDUP($G135/$H135,0)))</f>
        <v/>
      </c>
      <c r="J135" s="48">
        <f>IF(OR($A135="",$F135="",$I135=""),"",EDATE($F135,$I135-1))</f>
        <v/>
      </c>
      <c r="K135" s="49">
        <f>IF(OR($A135="",$F135="",$G135&lt;=0,$H135&lt;=0),"",IF(Setup!$B$3&lt;$F135,0,MIN($G135,$H135*MIN($I135,DATEDIF($F135,Setup!$B$3,"m")+1))))</f>
        <v/>
      </c>
      <c r="L135" s="49">
        <f>IF($A135="","",SUMIFS(Payments!$F$5:$F$1004,Payments!$B$5:$B$1004,$A135,Payments!$G$5:$G$1004,"Posted",Payments!$E$5:$E$1004,"&lt;="&amp;Setup!$B$3))</f>
        <v/>
      </c>
      <c r="M135" s="49">
        <f>IF($A135="","",SUMIFS(Payments!$F$5:$F$1004,Payments!$B$5:$B$1004,$A135,Payments!$G$5:$G$1004,"Posted"))</f>
        <v/>
      </c>
      <c r="N135" s="49">
        <f>IF($A135="","",MAX(0,$G135-$L135))</f>
        <v/>
      </c>
      <c r="O135" s="49">
        <f>IF($A135="","",MAX(0,$K135-$L135))</f>
        <v/>
      </c>
      <c r="P135" s="21">
        <f>IF(OR($A135="",$O135&lt;=0,$R135=""),0,MAX(1,Setup!$B$3-$R135))</f>
        <v/>
      </c>
      <c r="Q135" s="24">
        <f>IF($A135="","",IF($O135&lt;=0,"",IF($P135&lt;=30,"1–30 Days",IF($P135&lt;=60,"31–60 Days",IF($P135&lt;=90,"61–90 Days","91+ Days")))))</f>
        <v/>
      </c>
      <c r="R135" s="48">
        <f>IF(OR($A135="",$F135="",$G135&lt;=0,$H135&lt;=0),"",IF($N135&lt;=0,"",EDATE($F135,MIN($I135-1,INT($L135/$H135)))))</f>
        <v/>
      </c>
      <c r="S135" s="21">
        <f>IF(OR($A135="",$R135=""),"",$R135-Setup!$B$3)</f>
        <v/>
      </c>
      <c r="T135" s="48">
        <f>IF($A135="","",IF(COUNTIFS(Payments!$B$5:$B$1004,$A135,Payments!$G$5:$G$1004,"Posted")=0,"",LOOKUP(2,1/((Payments!$B$5:$B$1004=$A135)*(Payments!$G$5:$G$1004="Posted")),Payments!$E$5:$E$1004)))</f>
        <v/>
      </c>
      <c r="U135" s="49">
        <f>IF(OR($A135="",$T135=""),"",SUMIFS(Payments!$F$5:$F$1004,Payments!$B$5:$B$1004,$A135,Payments!$G$5:$G$1004,"Posted",Payments!$E$5:$E$1004,$T135))</f>
        <v/>
      </c>
      <c r="V135" s="18" t="n"/>
      <c r="W135" s="46" t="n"/>
      <c r="X135" s="18" t="n"/>
      <c r="Y135" s="24">
        <f>IF($A135="","",IF($C135="Closed",IF($N135&lt;=0,"Paid","Closed With Balance"),IF(Setup!$B$3&lt;$F135,"Starts Later",IF($N135&lt;=0,"Paid",IF($O135&gt;0,"Overdue",IF(AND($R135&lt;&gt;"",$R135&gt;=Setup!$B$3,$R135&lt;=Setup!$B$3+Setup!$B$4),"Due Soon","Current"))))))</f>
        <v/>
      </c>
      <c r="Z135" s="24">
        <f>IF($A135="","",IF(OR($B135="",$C135="",$D135="",$E135="",$F135="",$G135&lt;=0,$H135&lt;=0,$V135=""),"Review",IF($H135&gt;$G135,"Review",IF(AND($W135&lt;&gt;"",NOT(ISNUMBER($W135))),"Review","OK"))))</f>
        <v/>
      </c>
      <c r="AA135" s="24">
        <f>IF($A135="","",IF(COUNTIF($A$5:$A$254,$A135)&gt;1,"Duplicate Plan ID","OK"))</f>
        <v/>
      </c>
    </row>
    <row r="136">
      <c r="A136" s="18" t="n"/>
      <c r="B136" s="18" t="n"/>
      <c r="C136" s="18" t="n"/>
      <c r="D136" s="18" t="n"/>
      <c r="E136" s="18" t="n"/>
      <c r="F136" s="46" t="n"/>
      <c r="G136" s="47" t="n"/>
      <c r="H136" s="47" t="n"/>
      <c r="I136" s="21">
        <f>IF($A136="","",IF(OR($G136&lt;=0,$H136&lt;=0),"",ROUNDUP($G136/$H136,0)))</f>
        <v/>
      </c>
      <c r="J136" s="48">
        <f>IF(OR($A136="",$F136="",$I136=""),"",EDATE($F136,$I136-1))</f>
        <v/>
      </c>
      <c r="K136" s="49">
        <f>IF(OR($A136="",$F136="",$G136&lt;=0,$H136&lt;=0),"",IF(Setup!$B$3&lt;$F136,0,MIN($G136,$H136*MIN($I136,DATEDIF($F136,Setup!$B$3,"m")+1))))</f>
        <v/>
      </c>
      <c r="L136" s="49">
        <f>IF($A136="","",SUMIFS(Payments!$F$5:$F$1004,Payments!$B$5:$B$1004,$A136,Payments!$G$5:$G$1004,"Posted",Payments!$E$5:$E$1004,"&lt;="&amp;Setup!$B$3))</f>
        <v/>
      </c>
      <c r="M136" s="49">
        <f>IF($A136="","",SUMIFS(Payments!$F$5:$F$1004,Payments!$B$5:$B$1004,$A136,Payments!$G$5:$G$1004,"Posted"))</f>
        <v/>
      </c>
      <c r="N136" s="49">
        <f>IF($A136="","",MAX(0,$G136-$L136))</f>
        <v/>
      </c>
      <c r="O136" s="49">
        <f>IF($A136="","",MAX(0,$K136-$L136))</f>
        <v/>
      </c>
      <c r="P136" s="21">
        <f>IF(OR($A136="",$O136&lt;=0,$R136=""),0,MAX(1,Setup!$B$3-$R136))</f>
        <v/>
      </c>
      <c r="Q136" s="24">
        <f>IF($A136="","",IF($O136&lt;=0,"",IF($P136&lt;=30,"1–30 Days",IF($P136&lt;=60,"31–60 Days",IF($P136&lt;=90,"61–90 Days","91+ Days")))))</f>
        <v/>
      </c>
      <c r="R136" s="48">
        <f>IF(OR($A136="",$F136="",$G136&lt;=0,$H136&lt;=0),"",IF($N136&lt;=0,"",EDATE($F136,MIN($I136-1,INT($L136/$H136)))))</f>
        <v/>
      </c>
      <c r="S136" s="21">
        <f>IF(OR($A136="",$R136=""),"",$R136-Setup!$B$3)</f>
        <v/>
      </c>
      <c r="T136" s="48">
        <f>IF($A136="","",IF(COUNTIFS(Payments!$B$5:$B$1004,$A136,Payments!$G$5:$G$1004,"Posted")=0,"",LOOKUP(2,1/((Payments!$B$5:$B$1004=$A136)*(Payments!$G$5:$G$1004="Posted")),Payments!$E$5:$E$1004)))</f>
        <v/>
      </c>
      <c r="U136" s="49">
        <f>IF(OR($A136="",$T136=""),"",SUMIFS(Payments!$F$5:$F$1004,Payments!$B$5:$B$1004,$A136,Payments!$G$5:$G$1004,"Posted",Payments!$E$5:$E$1004,$T136))</f>
        <v/>
      </c>
      <c r="V136" s="18" t="n"/>
      <c r="W136" s="46" t="n"/>
      <c r="X136" s="18" t="n"/>
      <c r="Y136" s="24">
        <f>IF($A136="","",IF($C136="Closed",IF($N136&lt;=0,"Paid","Closed With Balance"),IF(Setup!$B$3&lt;$F136,"Starts Later",IF($N136&lt;=0,"Paid",IF($O136&gt;0,"Overdue",IF(AND($R136&lt;&gt;"",$R136&gt;=Setup!$B$3,$R136&lt;=Setup!$B$3+Setup!$B$4),"Due Soon","Current"))))))</f>
        <v/>
      </c>
      <c r="Z136" s="24">
        <f>IF($A136="","",IF(OR($B136="",$C136="",$D136="",$E136="",$F136="",$G136&lt;=0,$H136&lt;=0,$V136=""),"Review",IF($H136&gt;$G136,"Review",IF(AND($W136&lt;&gt;"",NOT(ISNUMBER($W136))),"Review","OK"))))</f>
        <v/>
      </c>
      <c r="AA136" s="24">
        <f>IF($A136="","",IF(COUNTIF($A$5:$A$254,$A136)&gt;1,"Duplicate Plan ID","OK"))</f>
        <v/>
      </c>
    </row>
    <row r="137">
      <c r="A137" s="18" t="n"/>
      <c r="B137" s="18" t="n"/>
      <c r="C137" s="18" t="n"/>
      <c r="D137" s="18" t="n"/>
      <c r="E137" s="18" t="n"/>
      <c r="F137" s="46" t="n"/>
      <c r="G137" s="47" t="n"/>
      <c r="H137" s="47" t="n"/>
      <c r="I137" s="21">
        <f>IF($A137="","",IF(OR($G137&lt;=0,$H137&lt;=0),"",ROUNDUP($G137/$H137,0)))</f>
        <v/>
      </c>
      <c r="J137" s="48">
        <f>IF(OR($A137="",$F137="",$I137=""),"",EDATE($F137,$I137-1))</f>
        <v/>
      </c>
      <c r="K137" s="49">
        <f>IF(OR($A137="",$F137="",$G137&lt;=0,$H137&lt;=0),"",IF(Setup!$B$3&lt;$F137,0,MIN($G137,$H137*MIN($I137,DATEDIF($F137,Setup!$B$3,"m")+1))))</f>
        <v/>
      </c>
      <c r="L137" s="49">
        <f>IF($A137="","",SUMIFS(Payments!$F$5:$F$1004,Payments!$B$5:$B$1004,$A137,Payments!$G$5:$G$1004,"Posted",Payments!$E$5:$E$1004,"&lt;="&amp;Setup!$B$3))</f>
        <v/>
      </c>
      <c r="M137" s="49">
        <f>IF($A137="","",SUMIFS(Payments!$F$5:$F$1004,Payments!$B$5:$B$1004,$A137,Payments!$G$5:$G$1004,"Posted"))</f>
        <v/>
      </c>
      <c r="N137" s="49">
        <f>IF($A137="","",MAX(0,$G137-$L137))</f>
        <v/>
      </c>
      <c r="O137" s="49">
        <f>IF($A137="","",MAX(0,$K137-$L137))</f>
        <v/>
      </c>
      <c r="P137" s="21">
        <f>IF(OR($A137="",$O137&lt;=0,$R137=""),0,MAX(1,Setup!$B$3-$R137))</f>
        <v/>
      </c>
      <c r="Q137" s="24">
        <f>IF($A137="","",IF($O137&lt;=0,"",IF($P137&lt;=30,"1–30 Days",IF($P137&lt;=60,"31–60 Days",IF($P137&lt;=90,"61–90 Days","91+ Days")))))</f>
        <v/>
      </c>
      <c r="R137" s="48">
        <f>IF(OR($A137="",$F137="",$G137&lt;=0,$H137&lt;=0),"",IF($N137&lt;=0,"",EDATE($F137,MIN($I137-1,INT($L137/$H137)))))</f>
        <v/>
      </c>
      <c r="S137" s="21">
        <f>IF(OR($A137="",$R137=""),"",$R137-Setup!$B$3)</f>
        <v/>
      </c>
      <c r="T137" s="48">
        <f>IF($A137="","",IF(COUNTIFS(Payments!$B$5:$B$1004,$A137,Payments!$G$5:$G$1004,"Posted")=0,"",LOOKUP(2,1/((Payments!$B$5:$B$1004=$A137)*(Payments!$G$5:$G$1004="Posted")),Payments!$E$5:$E$1004)))</f>
        <v/>
      </c>
      <c r="U137" s="49">
        <f>IF(OR($A137="",$T137=""),"",SUMIFS(Payments!$F$5:$F$1004,Payments!$B$5:$B$1004,$A137,Payments!$G$5:$G$1004,"Posted",Payments!$E$5:$E$1004,$T137))</f>
        <v/>
      </c>
      <c r="V137" s="18" t="n"/>
      <c r="W137" s="46" t="n"/>
      <c r="X137" s="18" t="n"/>
      <c r="Y137" s="24">
        <f>IF($A137="","",IF($C137="Closed",IF($N137&lt;=0,"Paid","Closed With Balance"),IF(Setup!$B$3&lt;$F137,"Starts Later",IF($N137&lt;=0,"Paid",IF($O137&gt;0,"Overdue",IF(AND($R137&lt;&gt;"",$R137&gt;=Setup!$B$3,$R137&lt;=Setup!$B$3+Setup!$B$4),"Due Soon","Current"))))))</f>
        <v/>
      </c>
      <c r="Z137" s="24">
        <f>IF($A137="","",IF(OR($B137="",$C137="",$D137="",$E137="",$F137="",$G137&lt;=0,$H137&lt;=0,$V137=""),"Review",IF($H137&gt;$G137,"Review",IF(AND($W137&lt;&gt;"",NOT(ISNUMBER($W137))),"Review","OK"))))</f>
        <v/>
      </c>
      <c r="AA137" s="24">
        <f>IF($A137="","",IF(COUNTIF($A$5:$A$254,$A137)&gt;1,"Duplicate Plan ID","OK"))</f>
        <v/>
      </c>
    </row>
    <row r="138">
      <c r="A138" s="18" t="n"/>
      <c r="B138" s="18" t="n"/>
      <c r="C138" s="18" t="n"/>
      <c r="D138" s="18" t="n"/>
      <c r="E138" s="18" t="n"/>
      <c r="F138" s="46" t="n"/>
      <c r="G138" s="47" t="n"/>
      <c r="H138" s="47" t="n"/>
      <c r="I138" s="21">
        <f>IF($A138="","",IF(OR($G138&lt;=0,$H138&lt;=0),"",ROUNDUP($G138/$H138,0)))</f>
        <v/>
      </c>
      <c r="J138" s="48">
        <f>IF(OR($A138="",$F138="",$I138=""),"",EDATE($F138,$I138-1))</f>
        <v/>
      </c>
      <c r="K138" s="49">
        <f>IF(OR($A138="",$F138="",$G138&lt;=0,$H138&lt;=0),"",IF(Setup!$B$3&lt;$F138,0,MIN($G138,$H138*MIN($I138,DATEDIF($F138,Setup!$B$3,"m")+1))))</f>
        <v/>
      </c>
      <c r="L138" s="49">
        <f>IF($A138="","",SUMIFS(Payments!$F$5:$F$1004,Payments!$B$5:$B$1004,$A138,Payments!$G$5:$G$1004,"Posted",Payments!$E$5:$E$1004,"&lt;="&amp;Setup!$B$3))</f>
        <v/>
      </c>
      <c r="M138" s="49">
        <f>IF($A138="","",SUMIFS(Payments!$F$5:$F$1004,Payments!$B$5:$B$1004,$A138,Payments!$G$5:$G$1004,"Posted"))</f>
        <v/>
      </c>
      <c r="N138" s="49">
        <f>IF($A138="","",MAX(0,$G138-$L138))</f>
        <v/>
      </c>
      <c r="O138" s="49">
        <f>IF($A138="","",MAX(0,$K138-$L138))</f>
        <v/>
      </c>
      <c r="P138" s="21">
        <f>IF(OR($A138="",$O138&lt;=0,$R138=""),0,MAX(1,Setup!$B$3-$R138))</f>
        <v/>
      </c>
      <c r="Q138" s="24">
        <f>IF($A138="","",IF($O138&lt;=0,"",IF($P138&lt;=30,"1–30 Days",IF($P138&lt;=60,"31–60 Days",IF($P138&lt;=90,"61–90 Days","91+ Days")))))</f>
        <v/>
      </c>
      <c r="R138" s="48">
        <f>IF(OR($A138="",$F138="",$G138&lt;=0,$H138&lt;=0),"",IF($N138&lt;=0,"",EDATE($F138,MIN($I138-1,INT($L138/$H138)))))</f>
        <v/>
      </c>
      <c r="S138" s="21">
        <f>IF(OR($A138="",$R138=""),"",$R138-Setup!$B$3)</f>
        <v/>
      </c>
      <c r="T138" s="48">
        <f>IF($A138="","",IF(COUNTIFS(Payments!$B$5:$B$1004,$A138,Payments!$G$5:$G$1004,"Posted")=0,"",LOOKUP(2,1/((Payments!$B$5:$B$1004=$A138)*(Payments!$G$5:$G$1004="Posted")),Payments!$E$5:$E$1004)))</f>
        <v/>
      </c>
      <c r="U138" s="49">
        <f>IF(OR($A138="",$T138=""),"",SUMIFS(Payments!$F$5:$F$1004,Payments!$B$5:$B$1004,$A138,Payments!$G$5:$G$1004,"Posted",Payments!$E$5:$E$1004,$T138))</f>
        <v/>
      </c>
      <c r="V138" s="18" t="n"/>
      <c r="W138" s="46" t="n"/>
      <c r="X138" s="18" t="n"/>
      <c r="Y138" s="24">
        <f>IF($A138="","",IF($C138="Closed",IF($N138&lt;=0,"Paid","Closed With Balance"),IF(Setup!$B$3&lt;$F138,"Starts Later",IF($N138&lt;=0,"Paid",IF($O138&gt;0,"Overdue",IF(AND($R138&lt;&gt;"",$R138&gt;=Setup!$B$3,$R138&lt;=Setup!$B$3+Setup!$B$4),"Due Soon","Current"))))))</f>
        <v/>
      </c>
      <c r="Z138" s="24">
        <f>IF($A138="","",IF(OR($B138="",$C138="",$D138="",$E138="",$F138="",$G138&lt;=0,$H138&lt;=0,$V138=""),"Review",IF($H138&gt;$G138,"Review",IF(AND($W138&lt;&gt;"",NOT(ISNUMBER($W138))),"Review","OK"))))</f>
        <v/>
      </c>
      <c r="AA138" s="24">
        <f>IF($A138="","",IF(COUNTIF($A$5:$A$254,$A138)&gt;1,"Duplicate Plan ID","OK"))</f>
        <v/>
      </c>
    </row>
    <row r="139">
      <c r="A139" s="18" t="n"/>
      <c r="B139" s="18" t="n"/>
      <c r="C139" s="18" t="n"/>
      <c r="D139" s="18" t="n"/>
      <c r="E139" s="18" t="n"/>
      <c r="F139" s="46" t="n"/>
      <c r="G139" s="47" t="n"/>
      <c r="H139" s="47" t="n"/>
      <c r="I139" s="21">
        <f>IF($A139="","",IF(OR($G139&lt;=0,$H139&lt;=0),"",ROUNDUP($G139/$H139,0)))</f>
        <v/>
      </c>
      <c r="J139" s="48">
        <f>IF(OR($A139="",$F139="",$I139=""),"",EDATE($F139,$I139-1))</f>
        <v/>
      </c>
      <c r="K139" s="49">
        <f>IF(OR($A139="",$F139="",$G139&lt;=0,$H139&lt;=0),"",IF(Setup!$B$3&lt;$F139,0,MIN($G139,$H139*MIN($I139,DATEDIF($F139,Setup!$B$3,"m")+1))))</f>
        <v/>
      </c>
      <c r="L139" s="49">
        <f>IF($A139="","",SUMIFS(Payments!$F$5:$F$1004,Payments!$B$5:$B$1004,$A139,Payments!$G$5:$G$1004,"Posted",Payments!$E$5:$E$1004,"&lt;="&amp;Setup!$B$3))</f>
        <v/>
      </c>
      <c r="M139" s="49">
        <f>IF($A139="","",SUMIFS(Payments!$F$5:$F$1004,Payments!$B$5:$B$1004,$A139,Payments!$G$5:$G$1004,"Posted"))</f>
        <v/>
      </c>
      <c r="N139" s="49">
        <f>IF($A139="","",MAX(0,$G139-$L139))</f>
        <v/>
      </c>
      <c r="O139" s="49">
        <f>IF($A139="","",MAX(0,$K139-$L139))</f>
        <v/>
      </c>
      <c r="P139" s="21">
        <f>IF(OR($A139="",$O139&lt;=0,$R139=""),0,MAX(1,Setup!$B$3-$R139))</f>
        <v/>
      </c>
      <c r="Q139" s="24">
        <f>IF($A139="","",IF($O139&lt;=0,"",IF($P139&lt;=30,"1–30 Days",IF($P139&lt;=60,"31–60 Days",IF($P139&lt;=90,"61–90 Days","91+ Days")))))</f>
        <v/>
      </c>
      <c r="R139" s="48">
        <f>IF(OR($A139="",$F139="",$G139&lt;=0,$H139&lt;=0),"",IF($N139&lt;=0,"",EDATE($F139,MIN($I139-1,INT($L139/$H139)))))</f>
        <v/>
      </c>
      <c r="S139" s="21">
        <f>IF(OR($A139="",$R139=""),"",$R139-Setup!$B$3)</f>
        <v/>
      </c>
      <c r="T139" s="48">
        <f>IF($A139="","",IF(COUNTIFS(Payments!$B$5:$B$1004,$A139,Payments!$G$5:$G$1004,"Posted")=0,"",LOOKUP(2,1/((Payments!$B$5:$B$1004=$A139)*(Payments!$G$5:$G$1004="Posted")),Payments!$E$5:$E$1004)))</f>
        <v/>
      </c>
      <c r="U139" s="49">
        <f>IF(OR($A139="",$T139=""),"",SUMIFS(Payments!$F$5:$F$1004,Payments!$B$5:$B$1004,$A139,Payments!$G$5:$G$1004,"Posted",Payments!$E$5:$E$1004,$T139))</f>
        <v/>
      </c>
      <c r="V139" s="18" t="n"/>
      <c r="W139" s="46" t="n"/>
      <c r="X139" s="18" t="n"/>
      <c r="Y139" s="24">
        <f>IF($A139="","",IF($C139="Closed",IF($N139&lt;=0,"Paid","Closed With Balance"),IF(Setup!$B$3&lt;$F139,"Starts Later",IF($N139&lt;=0,"Paid",IF($O139&gt;0,"Overdue",IF(AND($R139&lt;&gt;"",$R139&gt;=Setup!$B$3,$R139&lt;=Setup!$B$3+Setup!$B$4),"Due Soon","Current"))))))</f>
        <v/>
      </c>
      <c r="Z139" s="24">
        <f>IF($A139="","",IF(OR($B139="",$C139="",$D139="",$E139="",$F139="",$G139&lt;=0,$H139&lt;=0,$V139=""),"Review",IF($H139&gt;$G139,"Review",IF(AND($W139&lt;&gt;"",NOT(ISNUMBER($W139))),"Review","OK"))))</f>
        <v/>
      </c>
      <c r="AA139" s="24">
        <f>IF($A139="","",IF(COUNTIF($A$5:$A$254,$A139)&gt;1,"Duplicate Plan ID","OK"))</f>
        <v/>
      </c>
    </row>
    <row r="140">
      <c r="A140" s="18" t="n"/>
      <c r="B140" s="18" t="n"/>
      <c r="C140" s="18" t="n"/>
      <c r="D140" s="18" t="n"/>
      <c r="E140" s="18" t="n"/>
      <c r="F140" s="46" t="n"/>
      <c r="G140" s="47" t="n"/>
      <c r="H140" s="47" t="n"/>
      <c r="I140" s="21">
        <f>IF($A140="","",IF(OR($G140&lt;=0,$H140&lt;=0),"",ROUNDUP($G140/$H140,0)))</f>
        <v/>
      </c>
      <c r="J140" s="48">
        <f>IF(OR($A140="",$F140="",$I140=""),"",EDATE($F140,$I140-1))</f>
        <v/>
      </c>
      <c r="K140" s="49">
        <f>IF(OR($A140="",$F140="",$G140&lt;=0,$H140&lt;=0),"",IF(Setup!$B$3&lt;$F140,0,MIN($G140,$H140*MIN($I140,DATEDIF($F140,Setup!$B$3,"m")+1))))</f>
        <v/>
      </c>
      <c r="L140" s="49">
        <f>IF($A140="","",SUMIFS(Payments!$F$5:$F$1004,Payments!$B$5:$B$1004,$A140,Payments!$G$5:$G$1004,"Posted",Payments!$E$5:$E$1004,"&lt;="&amp;Setup!$B$3))</f>
        <v/>
      </c>
      <c r="M140" s="49">
        <f>IF($A140="","",SUMIFS(Payments!$F$5:$F$1004,Payments!$B$5:$B$1004,$A140,Payments!$G$5:$G$1004,"Posted"))</f>
        <v/>
      </c>
      <c r="N140" s="49">
        <f>IF($A140="","",MAX(0,$G140-$L140))</f>
        <v/>
      </c>
      <c r="O140" s="49">
        <f>IF($A140="","",MAX(0,$K140-$L140))</f>
        <v/>
      </c>
      <c r="P140" s="21">
        <f>IF(OR($A140="",$O140&lt;=0,$R140=""),0,MAX(1,Setup!$B$3-$R140))</f>
        <v/>
      </c>
      <c r="Q140" s="24">
        <f>IF($A140="","",IF($O140&lt;=0,"",IF($P140&lt;=30,"1–30 Days",IF($P140&lt;=60,"31–60 Days",IF($P140&lt;=90,"61–90 Days","91+ Days")))))</f>
        <v/>
      </c>
      <c r="R140" s="48">
        <f>IF(OR($A140="",$F140="",$G140&lt;=0,$H140&lt;=0),"",IF($N140&lt;=0,"",EDATE($F140,MIN($I140-1,INT($L140/$H140)))))</f>
        <v/>
      </c>
      <c r="S140" s="21">
        <f>IF(OR($A140="",$R140=""),"",$R140-Setup!$B$3)</f>
        <v/>
      </c>
      <c r="T140" s="48">
        <f>IF($A140="","",IF(COUNTIFS(Payments!$B$5:$B$1004,$A140,Payments!$G$5:$G$1004,"Posted")=0,"",LOOKUP(2,1/((Payments!$B$5:$B$1004=$A140)*(Payments!$G$5:$G$1004="Posted")),Payments!$E$5:$E$1004)))</f>
        <v/>
      </c>
      <c r="U140" s="49">
        <f>IF(OR($A140="",$T140=""),"",SUMIFS(Payments!$F$5:$F$1004,Payments!$B$5:$B$1004,$A140,Payments!$G$5:$G$1004,"Posted",Payments!$E$5:$E$1004,$T140))</f>
        <v/>
      </c>
      <c r="V140" s="18" t="n"/>
      <c r="W140" s="46" t="n"/>
      <c r="X140" s="18" t="n"/>
      <c r="Y140" s="24">
        <f>IF($A140="","",IF($C140="Closed",IF($N140&lt;=0,"Paid","Closed With Balance"),IF(Setup!$B$3&lt;$F140,"Starts Later",IF($N140&lt;=0,"Paid",IF($O140&gt;0,"Overdue",IF(AND($R140&lt;&gt;"",$R140&gt;=Setup!$B$3,$R140&lt;=Setup!$B$3+Setup!$B$4),"Due Soon","Current"))))))</f>
        <v/>
      </c>
      <c r="Z140" s="24">
        <f>IF($A140="","",IF(OR($B140="",$C140="",$D140="",$E140="",$F140="",$G140&lt;=0,$H140&lt;=0,$V140=""),"Review",IF($H140&gt;$G140,"Review",IF(AND($W140&lt;&gt;"",NOT(ISNUMBER($W140))),"Review","OK"))))</f>
        <v/>
      </c>
      <c r="AA140" s="24">
        <f>IF($A140="","",IF(COUNTIF($A$5:$A$254,$A140)&gt;1,"Duplicate Plan ID","OK"))</f>
        <v/>
      </c>
    </row>
    <row r="141">
      <c r="A141" s="18" t="n"/>
      <c r="B141" s="18" t="n"/>
      <c r="C141" s="18" t="n"/>
      <c r="D141" s="18" t="n"/>
      <c r="E141" s="18" t="n"/>
      <c r="F141" s="46" t="n"/>
      <c r="G141" s="47" t="n"/>
      <c r="H141" s="47" t="n"/>
      <c r="I141" s="21">
        <f>IF($A141="","",IF(OR($G141&lt;=0,$H141&lt;=0),"",ROUNDUP($G141/$H141,0)))</f>
        <v/>
      </c>
      <c r="J141" s="48">
        <f>IF(OR($A141="",$F141="",$I141=""),"",EDATE($F141,$I141-1))</f>
        <v/>
      </c>
      <c r="K141" s="49">
        <f>IF(OR($A141="",$F141="",$G141&lt;=0,$H141&lt;=0),"",IF(Setup!$B$3&lt;$F141,0,MIN($G141,$H141*MIN($I141,DATEDIF($F141,Setup!$B$3,"m")+1))))</f>
        <v/>
      </c>
      <c r="L141" s="49">
        <f>IF($A141="","",SUMIFS(Payments!$F$5:$F$1004,Payments!$B$5:$B$1004,$A141,Payments!$G$5:$G$1004,"Posted",Payments!$E$5:$E$1004,"&lt;="&amp;Setup!$B$3))</f>
        <v/>
      </c>
      <c r="M141" s="49">
        <f>IF($A141="","",SUMIFS(Payments!$F$5:$F$1004,Payments!$B$5:$B$1004,$A141,Payments!$G$5:$G$1004,"Posted"))</f>
        <v/>
      </c>
      <c r="N141" s="49">
        <f>IF($A141="","",MAX(0,$G141-$L141))</f>
        <v/>
      </c>
      <c r="O141" s="49">
        <f>IF($A141="","",MAX(0,$K141-$L141))</f>
        <v/>
      </c>
      <c r="P141" s="21">
        <f>IF(OR($A141="",$O141&lt;=0,$R141=""),0,MAX(1,Setup!$B$3-$R141))</f>
        <v/>
      </c>
      <c r="Q141" s="24">
        <f>IF($A141="","",IF($O141&lt;=0,"",IF($P141&lt;=30,"1–30 Days",IF($P141&lt;=60,"31–60 Days",IF($P141&lt;=90,"61–90 Days","91+ Days")))))</f>
        <v/>
      </c>
      <c r="R141" s="48">
        <f>IF(OR($A141="",$F141="",$G141&lt;=0,$H141&lt;=0),"",IF($N141&lt;=0,"",EDATE($F141,MIN($I141-1,INT($L141/$H141)))))</f>
        <v/>
      </c>
      <c r="S141" s="21">
        <f>IF(OR($A141="",$R141=""),"",$R141-Setup!$B$3)</f>
        <v/>
      </c>
      <c r="T141" s="48">
        <f>IF($A141="","",IF(COUNTIFS(Payments!$B$5:$B$1004,$A141,Payments!$G$5:$G$1004,"Posted")=0,"",LOOKUP(2,1/((Payments!$B$5:$B$1004=$A141)*(Payments!$G$5:$G$1004="Posted")),Payments!$E$5:$E$1004)))</f>
        <v/>
      </c>
      <c r="U141" s="49">
        <f>IF(OR($A141="",$T141=""),"",SUMIFS(Payments!$F$5:$F$1004,Payments!$B$5:$B$1004,$A141,Payments!$G$5:$G$1004,"Posted",Payments!$E$5:$E$1004,$T141))</f>
        <v/>
      </c>
      <c r="V141" s="18" t="n"/>
      <c r="W141" s="46" t="n"/>
      <c r="X141" s="18" t="n"/>
      <c r="Y141" s="24">
        <f>IF($A141="","",IF($C141="Closed",IF($N141&lt;=0,"Paid","Closed With Balance"),IF(Setup!$B$3&lt;$F141,"Starts Later",IF($N141&lt;=0,"Paid",IF($O141&gt;0,"Overdue",IF(AND($R141&lt;&gt;"",$R141&gt;=Setup!$B$3,$R141&lt;=Setup!$B$3+Setup!$B$4),"Due Soon","Current"))))))</f>
        <v/>
      </c>
      <c r="Z141" s="24">
        <f>IF($A141="","",IF(OR($B141="",$C141="",$D141="",$E141="",$F141="",$G141&lt;=0,$H141&lt;=0,$V141=""),"Review",IF($H141&gt;$G141,"Review",IF(AND($W141&lt;&gt;"",NOT(ISNUMBER($W141))),"Review","OK"))))</f>
        <v/>
      </c>
      <c r="AA141" s="24">
        <f>IF($A141="","",IF(COUNTIF($A$5:$A$254,$A141)&gt;1,"Duplicate Plan ID","OK"))</f>
        <v/>
      </c>
    </row>
    <row r="142">
      <c r="A142" s="18" t="n"/>
      <c r="B142" s="18" t="n"/>
      <c r="C142" s="18" t="n"/>
      <c r="D142" s="18" t="n"/>
      <c r="E142" s="18" t="n"/>
      <c r="F142" s="46" t="n"/>
      <c r="G142" s="47" t="n"/>
      <c r="H142" s="47" t="n"/>
      <c r="I142" s="21">
        <f>IF($A142="","",IF(OR($G142&lt;=0,$H142&lt;=0),"",ROUNDUP($G142/$H142,0)))</f>
        <v/>
      </c>
      <c r="J142" s="48">
        <f>IF(OR($A142="",$F142="",$I142=""),"",EDATE($F142,$I142-1))</f>
        <v/>
      </c>
      <c r="K142" s="49">
        <f>IF(OR($A142="",$F142="",$G142&lt;=0,$H142&lt;=0),"",IF(Setup!$B$3&lt;$F142,0,MIN($G142,$H142*MIN($I142,DATEDIF($F142,Setup!$B$3,"m")+1))))</f>
        <v/>
      </c>
      <c r="L142" s="49">
        <f>IF($A142="","",SUMIFS(Payments!$F$5:$F$1004,Payments!$B$5:$B$1004,$A142,Payments!$G$5:$G$1004,"Posted",Payments!$E$5:$E$1004,"&lt;="&amp;Setup!$B$3))</f>
        <v/>
      </c>
      <c r="M142" s="49">
        <f>IF($A142="","",SUMIFS(Payments!$F$5:$F$1004,Payments!$B$5:$B$1004,$A142,Payments!$G$5:$G$1004,"Posted"))</f>
        <v/>
      </c>
      <c r="N142" s="49">
        <f>IF($A142="","",MAX(0,$G142-$L142))</f>
        <v/>
      </c>
      <c r="O142" s="49">
        <f>IF($A142="","",MAX(0,$K142-$L142))</f>
        <v/>
      </c>
      <c r="P142" s="21">
        <f>IF(OR($A142="",$O142&lt;=0,$R142=""),0,MAX(1,Setup!$B$3-$R142))</f>
        <v/>
      </c>
      <c r="Q142" s="24">
        <f>IF($A142="","",IF($O142&lt;=0,"",IF($P142&lt;=30,"1–30 Days",IF($P142&lt;=60,"31–60 Days",IF($P142&lt;=90,"61–90 Days","91+ Days")))))</f>
        <v/>
      </c>
      <c r="R142" s="48">
        <f>IF(OR($A142="",$F142="",$G142&lt;=0,$H142&lt;=0),"",IF($N142&lt;=0,"",EDATE($F142,MIN($I142-1,INT($L142/$H142)))))</f>
        <v/>
      </c>
      <c r="S142" s="21">
        <f>IF(OR($A142="",$R142=""),"",$R142-Setup!$B$3)</f>
        <v/>
      </c>
      <c r="T142" s="48">
        <f>IF($A142="","",IF(COUNTIFS(Payments!$B$5:$B$1004,$A142,Payments!$G$5:$G$1004,"Posted")=0,"",LOOKUP(2,1/((Payments!$B$5:$B$1004=$A142)*(Payments!$G$5:$G$1004="Posted")),Payments!$E$5:$E$1004)))</f>
        <v/>
      </c>
      <c r="U142" s="49">
        <f>IF(OR($A142="",$T142=""),"",SUMIFS(Payments!$F$5:$F$1004,Payments!$B$5:$B$1004,$A142,Payments!$G$5:$G$1004,"Posted",Payments!$E$5:$E$1004,$T142))</f>
        <v/>
      </c>
      <c r="V142" s="18" t="n"/>
      <c r="W142" s="46" t="n"/>
      <c r="X142" s="18" t="n"/>
      <c r="Y142" s="24">
        <f>IF($A142="","",IF($C142="Closed",IF($N142&lt;=0,"Paid","Closed With Balance"),IF(Setup!$B$3&lt;$F142,"Starts Later",IF($N142&lt;=0,"Paid",IF($O142&gt;0,"Overdue",IF(AND($R142&lt;&gt;"",$R142&gt;=Setup!$B$3,$R142&lt;=Setup!$B$3+Setup!$B$4),"Due Soon","Current"))))))</f>
        <v/>
      </c>
      <c r="Z142" s="24">
        <f>IF($A142="","",IF(OR($B142="",$C142="",$D142="",$E142="",$F142="",$G142&lt;=0,$H142&lt;=0,$V142=""),"Review",IF($H142&gt;$G142,"Review",IF(AND($W142&lt;&gt;"",NOT(ISNUMBER($W142))),"Review","OK"))))</f>
        <v/>
      </c>
      <c r="AA142" s="24">
        <f>IF($A142="","",IF(COUNTIF($A$5:$A$254,$A142)&gt;1,"Duplicate Plan ID","OK"))</f>
        <v/>
      </c>
    </row>
    <row r="143">
      <c r="A143" s="18" t="n"/>
      <c r="B143" s="18" t="n"/>
      <c r="C143" s="18" t="n"/>
      <c r="D143" s="18" t="n"/>
      <c r="E143" s="18" t="n"/>
      <c r="F143" s="46" t="n"/>
      <c r="G143" s="47" t="n"/>
      <c r="H143" s="47" t="n"/>
      <c r="I143" s="21">
        <f>IF($A143="","",IF(OR($G143&lt;=0,$H143&lt;=0),"",ROUNDUP($G143/$H143,0)))</f>
        <v/>
      </c>
      <c r="J143" s="48">
        <f>IF(OR($A143="",$F143="",$I143=""),"",EDATE($F143,$I143-1))</f>
        <v/>
      </c>
      <c r="K143" s="49">
        <f>IF(OR($A143="",$F143="",$G143&lt;=0,$H143&lt;=0),"",IF(Setup!$B$3&lt;$F143,0,MIN($G143,$H143*MIN($I143,DATEDIF($F143,Setup!$B$3,"m")+1))))</f>
        <v/>
      </c>
      <c r="L143" s="49">
        <f>IF($A143="","",SUMIFS(Payments!$F$5:$F$1004,Payments!$B$5:$B$1004,$A143,Payments!$G$5:$G$1004,"Posted",Payments!$E$5:$E$1004,"&lt;="&amp;Setup!$B$3))</f>
        <v/>
      </c>
      <c r="M143" s="49">
        <f>IF($A143="","",SUMIFS(Payments!$F$5:$F$1004,Payments!$B$5:$B$1004,$A143,Payments!$G$5:$G$1004,"Posted"))</f>
        <v/>
      </c>
      <c r="N143" s="49">
        <f>IF($A143="","",MAX(0,$G143-$L143))</f>
        <v/>
      </c>
      <c r="O143" s="49">
        <f>IF($A143="","",MAX(0,$K143-$L143))</f>
        <v/>
      </c>
      <c r="P143" s="21">
        <f>IF(OR($A143="",$O143&lt;=0,$R143=""),0,MAX(1,Setup!$B$3-$R143))</f>
        <v/>
      </c>
      <c r="Q143" s="24">
        <f>IF($A143="","",IF($O143&lt;=0,"",IF($P143&lt;=30,"1–30 Days",IF($P143&lt;=60,"31–60 Days",IF($P143&lt;=90,"61–90 Days","91+ Days")))))</f>
        <v/>
      </c>
      <c r="R143" s="48">
        <f>IF(OR($A143="",$F143="",$G143&lt;=0,$H143&lt;=0),"",IF($N143&lt;=0,"",EDATE($F143,MIN($I143-1,INT($L143/$H143)))))</f>
        <v/>
      </c>
      <c r="S143" s="21">
        <f>IF(OR($A143="",$R143=""),"",$R143-Setup!$B$3)</f>
        <v/>
      </c>
      <c r="T143" s="48">
        <f>IF($A143="","",IF(COUNTIFS(Payments!$B$5:$B$1004,$A143,Payments!$G$5:$G$1004,"Posted")=0,"",LOOKUP(2,1/((Payments!$B$5:$B$1004=$A143)*(Payments!$G$5:$G$1004="Posted")),Payments!$E$5:$E$1004)))</f>
        <v/>
      </c>
      <c r="U143" s="49">
        <f>IF(OR($A143="",$T143=""),"",SUMIFS(Payments!$F$5:$F$1004,Payments!$B$5:$B$1004,$A143,Payments!$G$5:$G$1004,"Posted",Payments!$E$5:$E$1004,$T143))</f>
        <v/>
      </c>
      <c r="V143" s="18" t="n"/>
      <c r="W143" s="46" t="n"/>
      <c r="X143" s="18" t="n"/>
      <c r="Y143" s="24">
        <f>IF($A143="","",IF($C143="Closed",IF($N143&lt;=0,"Paid","Closed With Balance"),IF(Setup!$B$3&lt;$F143,"Starts Later",IF($N143&lt;=0,"Paid",IF($O143&gt;0,"Overdue",IF(AND($R143&lt;&gt;"",$R143&gt;=Setup!$B$3,$R143&lt;=Setup!$B$3+Setup!$B$4),"Due Soon","Current"))))))</f>
        <v/>
      </c>
      <c r="Z143" s="24">
        <f>IF($A143="","",IF(OR($B143="",$C143="",$D143="",$E143="",$F143="",$G143&lt;=0,$H143&lt;=0,$V143=""),"Review",IF($H143&gt;$G143,"Review",IF(AND($W143&lt;&gt;"",NOT(ISNUMBER($W143))),"Review","OK"))))</f>
        <v/>
      </c>
      <c r="AA143" s="24">
        <f>IF($A143="","",IF(COUNTIF($A$5:$A$254,$A143)&gt;1,"Duplicate Plan ID","OK"))</f>
        <v/>
      </c>
    </row>
    <row r="144">
      <c r="A144" s="18" t="n"/>
      <c r="B144" s="18" t="n"/>
      <c r="C144" s="18" t="n"/>
      <c r="D144" s="18" t="n"/>
      <c r="E144" s="18" t="n"/>
      <c r="F144" s="46" t="n"/>
      <c r="G144" s="47" t="n"/>
      <c r="H144" s="47" t="n"/>
      <c r="I144" s="21">
        <f>IF($A144="","",IF(OR($G144&lt;=0,$H144&lt;=0),"",ROUNDUP($G144/$H144,0)))</f>
        <v/>
      </c>
      <c r="J144" s="48">
        <f>IF(OR($A144="",$F144="",$I144=""),"",EDATE($F144,$I144-1))</f>
        <v/>
      </c>
      <c r="K144" s="49">
        <f>IF(OR($A144="",$F144="",$G144&lt;=0,$H144&lt;=0),"",IF(Setup!$B$3&lt;$F144,0,MIN($G144,$H144*MIN($I144,DATEDIF($F144,Setup!$B$3,"m")+1))))</f>
        <v/>
      </c>
      <c r="L144" s="49">
        <f>IF($A144="","",SUMIFS(Payments!$F$5:$F$1004,Payments!$B$5:$B$1004,$A144,Payments!$G$5:$G$1004,"Posted",Payments!$E$5:$E$1004,"&lt;="&amp;Setup!$B$3))</f>
        <v/>
      </c>
      <c r="M144" s="49">
        <f>IF($A144="","",SUMIFS(Payments!$F$5:$F$1004,Payments!$B$5:$B$1004,$A144,Payments!$G$5:$G$1004,"Posted"))</f>
        <v/>
      </c>
      <c r="N144" s="49">
        <f>IF($A144="","",MAX(0,$G144-$L144))</f>
        <v/>
      </c>
      <c r="O144" s="49">
        <f>IF($A144="","",MAX(0,$K144-$L144))</f>
        <v/>
      </c>
      <c r="P144" s="21">
        <f>IF(OR($A144="",$O144&lt;=0,$R144=""),0,MAX(1,Setup!$B$3-$R144))</f>
        <v/>
      </c>
      <c r="Q144" s="24">
        <f>IF($A144="","",IF($O144&lt;=0,"",IF($P144&lt;=30,"1–30 Days",IF($P144&lt;=60,"31–60 Days",IF($P144&lt;=90,"61–90 Days","91+ Days")))))</f>
        <v/>
      </c>
      <c r="R144" s="48">
        <f>IF(OR($A144="",$F144="",$G144&lt;=0,$H144&lt;=0),"",IF($N144&lt;=0,"",EDATE($F144,MIN($I144-1,INT($L144/$H144)))))</f>
        <v/>
      </c>
      <c r="S144" s="21">
        <f>IF(OR($A144="",$R144=""),"",$R144-Setup!$B$3)</f>
        <v/>
      </c>
      <c r="T144" s="48">
        <f>IF($A144="","",IF(COUNTIFS(Payments!$B$5:$B$1004,$A144,Payments!$G$5:$G$1004,"Posted")=0,"",LOOKUP(2,1/((Payments!$B$5:$B$1004=$A144)*(Payments!$G$5:$G$1004="Posted")),Payments!$E$5:$E$1004)))</f>
        <v/>
      </c>
      <c r="U144" s="49">
        <f>IF(OR($A144="",$T144=""),"",SUMIFS(Payments!$F$5:$F$1004,Payments!$B$5:$B$1004,$A144,Payments!$G$5:$G$1004,"Posted",Payments!$E$5:$E$1004,$T144))</f>
        <v/>
      </c>
      <c r="V144" s="18" t="n"/>
      <c r="W144" s="46" t="n"/>
      <c r="X144" s="18" t="n"/>
      <c r="Y144" s="24">
        <f>IF($A144="","",IF($C144="Closed",IF($N144&lt;=0,"Paid","Closed With Balance"),IF(Setup!$B$3&lt;$F144,"Starts Later",IF($N144&lt;=0,"Paid",IF($O144&gt;0,"Overdue",IF(AND($R144&lt;&gt;"",$R144&gt;=Setup!$B$3,$R144&lt;=Setup!$B$3+Setup!$B$4),"Due Soon","Current"))))))</f>
        <v/>
      </c>
      <c r="Z144" s="24">
        <f>IF($A144="","",IF(OR($B144="",$C144="",$D144="",$E144="",$F144="",$G144&lt;=0,$H144&lt;=0,$V144=""),"Review",IF($H144&gt;$G144,"Review",IF(AND($W144&lt;&gt;"",NOT(ISNUMBER($W144))),"Review","OK"))))</f>
        <v/>
      </c>
      <c r="AA144" s="24">
        <f>IF($A144="","",IF(COUNTIF($A$5:$A$254,$A144)&gt;1,"Duplicate Plan ID","OK"))</f>
        <v/>
      </c>
    </row>
    <row r="145">
      <c r="A145" s="18" t="n"/>
      <c r="B145" s="18" t="n"/>
      <c r="C145" s="18" t="n"/>
      <c r="D145" s="18" t="n"/>
      <c r="E145" s="18" t="n"/>
      <c r="F145" s="46" t="n"/>
      <c r="G145" s="47" t="n"/>
      <c r="H145" s="47" t="n"/>
      <c r="I145" s="21">
        <f>IF($A145="","",IF(OR($G145&lt;=0,$H145&lt;=0),"",ROUNDUP($G145/$H145,0)))</f>
        <v/>
      </c>
      <c r="J145" s="48">
        <f>IF(OR($A145="",$F145="",$I145=""),"",EDATE($F145,$I145-1))</f>
        <v/>
      </c>
      <c r="K145" s="49">
        <f>IF(OR($A145="",$F145="",$G145&lt;=0,$H145&lt;=0),"",IF(Setup!$B$3&lt;$F145,0,MIN($G145,$H145*MIN($I145,DATEDIF($F145,Setup!$B$3,"m")+1))))</f>
        <v/>
      </c>
      <c r="L145" s="49">
        <f>IF($A145="","",SUMIFS(Payments!$F$5:$F$1004,Payments!$B$5:$B$1004,$A145,Payments!$G$5:$G$1004,"Posted",Payments!$E$5:$E$1004,"&lt;="&amp;Setup!$B$3))</f>
        <v/>
      </c>
      <c r="M145" s="49">
        <f>IF($A145="","",SUMIFS(Payments!$F$5:$F$1004,Payments!$B$5:$B$1004,$A145,Payments!$G$5:$G$1004,"Posted"))</f>
        <v/>
      </c>
      <c r="N145" s="49">
        <f>IF($A145="","",MAX(0,$G145-$L145))</f>
        <v/>
      </c>
      <c r="O145" s="49">
        <f>IF($A145="","",MAX(0,$K145-$L145))</f>
        <v/>
      </c>
      <c r="P145" s="21">
        <f>IF(OR($A145="",$O145&lt;=0,$R145=""),0,MAX(1,Setup!$B$3-$R145))</f>
        <v/>
      </c>
      <c r="Q145" s="24">
        <f>IF($A145="","",IF($O145&lt;=0,"",IF($P145&lt;=30,"1–30 Days",IF($P145&lt;=60,"31–60 Days",IF($P145&lt;=90,"61–90 Days","91+ Days")))))</f>
        <v/>
      </c>
      <c r="R145" s="48">
        <f>IF(OR($A145="",$F145="",$G145&lt;=0,$H145&lt;=0),"",IF($N145&lt;=0,"",EDATE($F145,MIN($I145-1,INT($L145/$H145)))))</f>
        <v/>
      </c>
      <c r="S145" s="21">
        <f>IF(OR($A145="",$R145=""),"",$R145-Setup!$B$3)</f>
        <v/>
      </c>
      <c r="T145" s="48">
        <f>IF($A145="","",IF(COUNTIFS(Payments!$B$5:$B$1004,$A145,Payments!$G$5:$G$1004,"Posted")=0,"",LOOKUP(2,1/((Payments!$B$5:$B$1004=$A145)*(Payments!$G$5:$G$1004="Posted")),Payments!$E$5:$E$1004)))</f>
        <v/>
      </c>
      <c r="U145" s="49">
        <f>IF(OR($A145="",$T145=""),"",SUMIFS(Payments!$F$5:$F$1004,Payments!$B$5:$B$1004,$A145,Payments!$G$5:$G$1004,"Posted",Payments!$E$5:$E$1004,$T145))</f>
        <v/>
      </c>
      <c r="V145" s="18" t="n"/>
      <c r="W145" s="46" t="n"/>
      <c r="X145" s="18" t="n"/>
      <c r="Y145" s="24">
        <f>IF($A145="","",IF($C145="Closed",IF($N145&lt;=0,"Paid","Closed With Balance"),IF(Setup!$B$3&lt;$F145,"Starts Later",IF($N145&lt;=0,"Paid",IF($O145&gt;0,"Overdue",IF(AND($R145&lt;&gt;"",$R145&gt;=Setup!$B$3,$R145&lt;=Setup!$B$3+Setup!$B$4),"Due Soon","Current"))))))</f>
        <v/>
      </c>
      <c r="Z145" s="24">
        <f>IF($A145="","",IF(OR($B145="",$C145="",$D145="",$E145="",$F145="",$G145&lt;=0,$H145&lt;=0,$V145=""),"Review",IF($H145&gt;$G145,"Review",IF(AND($W145&lt;&gt;"",NOT(ISNUMBER($W145))),"Review","OK"))))</f>
        <v/>
      </c>
      <c r="AA145" s="24">
        <f>IF($A145="","",IF(COUNTIF($A$5:$A$254,$A145)&gt;1,"Duplicate Plan ID","OK"))</f>
        <v/>
      </c>
    </row>
    <row r="146">
      <c r="A146" s="18" t="n"/>
      <c r="B146" s="18" t="n"/>
      <c r="C146" s="18" t="n"/>
      <c r="D146" s="18" t="n"/>
      <c r="E146" s="18" t="n"/>
      <c r="F146" s="46" t="n"/>
      <c r="G146" s="47" t="n"/>
      <c r="H146" s="47" t="n"/>
      <c r="I146" s="21">
        <f>IF($A146="","",IF(OR($G146&lt;=0,$H146&lt;=0),"",ROUNDUP($G146/$H146,0)))</f>
        <v/>
      </c>
      <c r="J146" s="48">
        <f>IF(OR($A146="",$F146="",$I146=""),"",EDATE($F146,$I146-1))</f>
        <v/>
      </c>
      <c r="K146" s="49">
        <f>IF(OR($A146="",$F146="",$G146&lt;=0,$H146&lt;=0),"",IF(Setup!$B$3&lt;$F146,0,MIN($G146,$H146*MIN($I146,DATEDIF($F146,Setup!$B$3,"m")+1))))</f>
        <v/>
      </c>
      <c r="L146" s="49">
        <f>IF($A146="","",SUMIFS(Payments!$F$5:$F$1004,Payments!$B$5:$B$1004,$A146,Payments!$G$5:$G$1004,"Posted",Payments!$E$5:$E$1004,"&lt;="&amp;Setup!$B$3))</f>
        <v/>
      </c>
      <c r="M146" s="49">
        <f>IF($A146="","",SUMIFS(Payments!$F$5:$F$1004,Payments!$B$5:$B$1004,$A146,Payments!$G$5:$G$1004,"Posted"))</f>
        <v/>
      </c>
      <c r="N146" s="49">
        <f>IF($A146="","",MAX(0,$G146-$L146))</f>
        <v/>
      </c>
      <c r="O146" s="49">
        <f>IF($A146="","",MAX(0,$K146-$L146))</f>
        <v/>
      </c>
      <c r="P146" s="21">
        <f>IF(OR($A146="",$O146&lt;=0,$R146=""),0,MAX(1,Setup!$B$3-$R146))</f>
        <v/>
      </c>
      <c r="Q146" s="24">
        <f>IF($A146="","",IF($O146&lt;=0,"",IF($P146&lt;=30,"1–30 Days",IF($P146&lt;=60,"31–60 Days",IF($P146&lt;=90,"61–90 Days","91+ Days")))))</f>
        <v/>
      </c>
      <c r="R146" s="48">
        <f>IF(OR($A146="",$F146="",$G146&lt;=0,$H146&lt;=0),"",IF($N146&lt;=0,"",EDATE($F146,MIN($I146-1,INT($L146/$H146)))))</f>
        <v/>
      </c>
      <c r="S146" s="21">
        <f>IF(OR($A146="",$R146=""),"",$R146-Setup!$B$3)</f>
        <v/>
      </c>
      <c r="T146" s="48">
        <f>IF($A146="","",IF(COUNTIFS(Payments!$B$5:$B$1004,$A146,Payments!$G$5:$G$1004,"Posted")=0,"",LOOKUP(2,1/((Payments!$B$5:$B$1004=$A146)*(Payments!$G$5:$G$1004="Posted")),Payments!$E$5:$E$1004)))</f>
        <v/>
      </c>
      <c r="U146" s="49">
        <f>IF(OR($A146="",$T146=""),"",SUMIFS(Payments!$F$5:$F$1004,Payments!$B$5:$B$1004,$A146,Payments!$G$5:$G$1004,"Posted",Payments!$E$5:$E$1004,$T146))</f>
        <v/>
      </c>
      <c r="V146" s="18" t="n"/>
      <c r="W146" s="46" t="n"/>
      <c r="X146" s="18" t="n"/>
      <c r="Y146" s="24">
        <f>IF($A146="","",IF($C146="Closed",IF($N146&lt;=0,"Paid","Closed With Balance"),IF(Setup!$B$3&lt;$F146,"Starts Later",IF($N146&lt;=0,"Paid",IF($O146&gt;0,"Overdue",IF(AND($R146&lt;&gt;"",$R146&gt;=Setup!$B$3,$R146&lt;=Setup!$B$3+Setup!$B$4),"Due Soon","Current"))))))</f>
        <v/>
      </c>
      <c r="Z146" s="24">
        <f>IF($A146="","",IF(OR($B146="",$C146="",$D146="",$E146="",$F146="",$G146&lt;=0,$H146&lt;=0,$V146=""),"Review",IF($H146&gt;$G146,"Review",IF(AND($W146&lt;&gt;"",NOT(ISNUMBER($W146))),"Review","OK"))))</f>
        <v/>
      </c>
      <c r="AA146" s="24">
        <f>IF($A146="","",IF(COUNTIF($A$5:$A$254,$A146)&gt;1,"Duplicate Plan ID","OK"))</f>
        <v/>
      </c>
    </row>
    <row r="147">
      <c r="A147" s="18" t="n"/>
      <c r="B147" s="18" t="n"/>
      <c r="C147" s="18" t="n"/>
      <c r="D147" s="18" t="n"/>
      <c r="E147" s="18" t="n"/>
      <c r="F147" s="46" t="n"/>
      <c r="G147" s="47" t="n"/>
      <c r="H147" s="47" t="n"/>
      <c r="I147" s="21">
        <f>IF($A147="","",IF(OR($G147&lt;=0,$H147&lt;=0),"",ROUNDUP($G147/$H147,0)))</f>
        <v/>
      </c>
      <c r="J147" s="48">
        <f>IF(OR($A147="",$F147="",$I147=""),"",EDATE($F147,$I147-1))</f>
        <v/>
      </c>
      <c r="K147" s="49">
        <f>IF(OR($A147="",$F147="",$G147&lt;=0,$H147&lt;=0),"",IF(Setup!$B$3&lt;$F147,0,MIN($G147,$H147*MIN($I147,DATEDIF($F147,Setup!$B$3,"m")+1))))</f>
        <v/>
      </c>
      <c r="L147" s="49">
        <f>IF($A147="","",SUMIFS(Payments!$F$5:$F$1004,Payments!$B$5:$B$1004,$A147,Payments!$G$5:$G$1004,"Posted",Payments!$E$5:$E$1004,"&lt;="&amp;Setup!$B$3))</f>
        <v/>
      </c>
      <c r="M147" s="49">
        <f>IF($A147="","",SUMIFS(Payments!$F$5:$F$1004,Payments!$B$5:$B$1004,$A147,Payments!$G$5:$G$1004,"Posted"))</f>
        <v/>
      </c>
      <c r="N147" s="49">
        <f>IF($A147="","",MAX(0,$G147-$L147))</f>
        <v/>
      </c>
      <c r="O147" s="49">
        <f>IF($A147="","",MAX(0,$K147-$L147))</f>
        <v/>
      </c>
      <c r="P147" s="21">
        <f>IF(OR($A147="",$O147&lt;=0,$R147=""),0,MAX(1,Setup!$B$3-$R147))</f>
        <v/>
      </c>
      <c r="Q147" s="24">
        <f>IF($A147="","",IF($O147&lt;=0,"",IF($P147&lt;=30,"1–30 Days",IF($P147&lt;=60,"31–60 Days",IF($P147&lt;=90,"61–90 Days","91+ Days")))))</f>
        <v/>
      </c>
      <c r="R147" s="48">
        <f>IF(OR($A147="",$F147="",$G147&lt;=0,$H147&lt;=0),"",IF($N147&lt;=0,"",EDATE($F147,MIN($I147-1,INT($L147/$H147)))))</f>
        <v/>
      </c>
      <c r="S147" s="21">
        <f>IF(OR($A147="",$R147=""),"",$R147-Setup!$B$3)</f>
        <v/>
      </c>
      <c r="T147" s="48">
        <f>IF($A147="","",IF(COUNTIFS(Payments!$B$5:$B$1004,$A147,Payments!$G$5:$G$1004,"Posted")=0,"",LOOKUP(2,1/((Payments!$B$5:$B$1004=$A147)*(Payments!$G$5:$G$1004="Posted")),Payments!$E$5:$E$1004)))</f>
        <v/>
      </c>
      <c r="U147" s="49">
        <f>IF(OR($A147="",$T147=""),"",SUMIFS(Payments!$F$5:$F$1004,Payments!$B$5:$B$1004,$A147,Payments!$G$5:$G$1004,"Posted",Payments!$E$5:$E$1004,$T147))</f>
        <v/>
      </c>
      <c r="V147" s="18" t="n"/>
      <c r="W147" s="46" t="n"/>
      <c r="X147" s="18" t="n"/>
      <c r="Y147" s="24">
        <f>IF($A147="","",IF($C147="Closed",IF($N147&lt;=0,"Paid","Closed With Balance"),IF(Setup!$B$3&lt;$F147,"Starts Later",IF($N147&lt;=0,"Paid",IF($O147&gt;0,"Overdue",IF(AND($R147&lt;&gt;"",$R147&gt;=Setup!$B$3,$R147&lt;=Setup!$B$3+Setup!$B$4),"Due Soon","Current"))))))</f>
        <v/>
      </c>
      <c r="Z147" s="24">
        <f>IF($A147="","",IF(OR($B147="",$C147="",$D147="",$E147="",$F147="",$G147&lt;=0,$H147&lt;=0,$V147=""),"Review",IF($H147&gt;$G147,"Review",IF(AND($W147&lt;&gt;"",NOT(ISNUMBER($W147))),"Review","OK"))))</f>
        <v/>
      </c>
      <c r="AA147" s="24">
        <f>IF($A147="","",IF(COUNTIF($A$5:$A$254,$A147)&gt;1,"Duplicate Plan ID","OK"))</f>
        <v/>
      </c>
    </row>
    <row r="148">
      <c r="A148" s="18" t="n"/>
      <c r="B148" s="18" t="n"/>
      <c r="C148" s="18" t="n"/>
      <c r="D148" s="18" t="n"/>
      <c r="E148" s="18" t="n"/>
      <c r="F148" s="46" t="n"/>
      <c r="G148" s="47" t="n"/>
      <c r="H148" s="47" t="n"/>
      <c r="I148" s="21">
        <f>IF($A148="","",IF(OR($G148&lt;=0,$H148&lt;=0),"",ROUNDUP($G148/$H148,0)))</f>
        <v/>
      </c>
      <c r="J148" s="48">
        <f>IF(OR($A148="",$F148="",$I148=""),"",EDATE($F148,$I148-1))</f>
        <v/>
      </c>
      <c r="K148" s="49">
        <f>IF(OR($A148="",$F148="",$G148&lt;=0,$H148&lt;=0),"",IF(Setup!$B$3&lt;$F148,0,MIN($G148,$H148*MIN($I148,DATEDIF($F148,Setup!$B$3,"m")+1))))</f>
        <v/>
      </c>
      <c r="L148" s="49">
        <f>IF($A148="","",SUMIFS(Payments!$F$5:$F$1004,Payments!$B$5:$B$1004,$A148,Payments!$G$5:$G$1004,"Posted",Payments!$E$5:$E$1004,"&lt;="&amp;Setup!$B$3))</f>
        <v/>
      </c>
      <c r="M148" s="49">
        <f>IF($A148="","",SUMIFS(Payments!$F$5:$F$1004,Payments!$B$5:$B$1004,$A148,Payments!$G$5:$G$1004,"Posted"))</f>
        <v/>
      </c>
      <c r="N148" s="49">
        <f>IF($A148="","",MAX(0,$G148-$L148))</f>
        <v/>
      </c>
      <c r="O148" s="49">
        <f>IF($A148="","",MAX(0,$K148-$L148))</f>
        <v/>
      </c>
      <c r="P148" s="21">
        <f>IF(OR($A148="",$O148&lt;=0,$R148=""),0,MAX(1,Setup!$B$3-$R148))</f>
        <v/>
      </c>
      <c r="Q148" s="24">
        <f>IF($A148="","",IF($O148&lt;=0,"",IF($P148&lt;=30,"1–30 Days",IF($P148&lt;=60,"31–60 Days",IF($P148&lt;=90,"61–90 Days","91+ Days")))))</f>
        <v/>
      </c>
      <c r="R148" s="48">
        <f>IF(OR($A148="",$F148="",$G148&lt;=0,$H148&lt;=0),"",IF($N148&lt;=0,"",EDATE($F148,MIN($I148-1,INT($L148/$H148)))))</f>
        <v/>
      </c>
      <c r="S148" s="21">
        <f>IF(OR($A148="",$R148=""),"",$R148-Setup!$B$3)</f>
        <v/>
      </c>
      <c r="T148" s="48">
        <f>IF($A148="","",IF(COUNTIFS(Payments!$B$5:$B$1004,$A148,Payments!$G$5:$G$1004,"Posted")=0,"",LOOKUP(2,1/((Payments!$B$5:$B$1004=$A148)*(Payments!$G$5:$G$1004="Posted")),Payments!$E$5:$E$1004)))</f>
        <v/>
      </c>
      <c r="U148" s="49">
        <f>IF(OR($A148="",$T148=""),"",SUMIFS(Payments!$F$5:$F$1004,Payments!$B$5:$B$1004,$A148,Payments!$G$5:$G$1004,"Posted",Payments!$E$5:$E$1004,$T148))</f>
        <v/>
      </c>
      <c r="V148" s="18" t="n"/>
      <c r="W148" s="46" t="n"/>
      <c r="X148" s="18" t="n"/>
      <c r="Y148" s="24">
        <f>IF($A148="","",IF($C148="Closed",IF($N148&lt;=0,"Paid","Closed With Balance"),IF(Setup!$B$3&lt;$F148,"Starts Later",IF($N148&lt;=0,"Paid",IF($O148&gt;0,"Overdue",IF(AND($R148&lt;&gt;"",$R148&gt;=Setup!$B$3,$R148&lt;=Setup!$B$3+Setup!$B$4),"Due Soon","Current"))))))</f>
        <v/>
      </c>
      <c r="Z148" s="24">
        <f>IF($A148="","",IF(OR($B148="",$C148="",$D148="",$E148="",$F148="",$G148&lt;=0,$H148&lt;=0,$V148=""),"Review",IF($H148&gt;$G148,"Review",IF(AND($W148&lt;&gt;"",NOT(ISNUMBER($W148))),"Review","OK"))))</f>
        <v/>
      </c>
      <c r="AA148" s="24">
        <f>IF($A148="","",IF(COUNTIF($A$5:$A$254,$A148)&gt;1,"Duplicate Plan ID","OK"))</f>
        <v/>
      </c>
    </row>
    <row r="149">
      <c r="A149" s="18" t="n"/>
      <c r="B149" s="18" t="n"/>
      <c r="C149" s="18" t="n"/>
      <c r="D149" s="18" t="n"/>
      <c r="E149" s="18" t="n"/>
      <c r="F149" s="46" t="n"/>
      <c r="G149" s="47" t="n"/>
      <c r="H149" s="47" t="n"/>
      <c r="I149" s="21">
        <f>IF($A149="","",IF(OR($G149&lt;=0,$H149&lt;=0),"",ROUNDUP($G149/$H149,0)))</f>
        <v/>
      </c>
      <c r="J149" s="48">
        <f>IF(OR($A149="",$F149="",$I149=""),"",EDATE($F149,$I149-1))</f>
        <v/>
      </c>
      <c r="K149" s="49">
        <f>IF(OR($A149="",$F149="",$G149&lt;=0,$H149&lt;=0),"",IF(Setup!$B$3&lt;$F149,0,MIN($G149,$H149*MIN($I149,DATEDIF($F149,Setup!$B$3,"m")+1))))</f>
        <v/>
      </c>
      <c r="L149" s="49">
        <f>IF($A149="","",SUMIFS(Payments!$F$5:$F$1004,Payments!$B$5:$B$1004,$A149,Payments!$G$5:$G$1004,"Posted",Payments!$E$5:$E$1004,"&lt;="&amp;Setup!$B$3))</f>
        <v/>
      </c>
      <c r="M149" s="49">
        <f>IF($A149="","",SUMIFS(Payments!$F$5:$F$1004,Payments!$B$5:$B$1004,$A149,Payments!$G$5:$G$1004,"Posted"))</f>
        <v/>
      </c>
      <c r="N149" s="49">
        <f>IF($A149="","",MAX(0,$G149-$L149))</f>
        <v/>
      </c>
      <c r="O149" s="49">
        <f>IF($A149="","",MAX(0,$K149-$L149))</f>
        <v/>
      </c>
      <c r="P149" s="21">
        <f>IF(OR($A149="",$O149&lt;=0,$R149=""),0,MAX(1,Setup!$B$3-$R149))</f>
        <v/>
      </c>
      <c r="Q149" s="24">
        <f>IF($A149="","",IF($O149&lt;=0,"",IF($P149&lt;=30,"1–30 Days",IF($P149&lt;=60,"31–60 Days",IF($P149&lt;=90,"61–90 Days","91+ Days")))))</f>
        <v/>
      </c>
      <c r="R149" s="48">
        <f>IF(OR($A149="",$F149="",$G149&lt;=0,$H149&lt;=0),"",IF($N149&lt;=0,"",EDATE($F149,MIN($I149-1,INT($L149/$H149)))))</f>
        <v/>
      </c>
      <c r="S149" s="21">
        <f>IF(OR($A149="",$R149=""),"",$R149-Setup!$B$3)</f>
        <v/>
      </c>
      <c r="T149" s="48">
        <f>IF($A149="","",IF(COUNTIFS(Payments!$B$5:$B$1004,$A149,Payments!$G$5:$G$1004,"Posted")=0,"",LOOKUP(2,1/((Payments!$B$5:$B$1004=$A149)*(Payments!$G$5:$G$1004="Posted")),Payments!$E$5:$E$1004)))</f>
        <v/>
      </c>
      <c r="U149" s="49">
        <f>IF(OR($A149="",$T149=""),"",SUMIFS(Payments!$F$5:$F$1004,Payments!$B$5:$B$1004,$A149,Payments!$G$5:$G$1004,"Posted",Payments!$E$5:$E$1004,$T149))</f>
        <v/>
      </c>
      <c r="V149" s="18" t="n"/>
      <c r="W149" s="46" t="n"/>
      <c r="X149" s="18" t="n"/>
      <c r="Y149" s="24">
        <f>IF($A149="","",IF($C149="Closed",IF($N149&lt;=0,"Paid","Closed With Balance"),IF(Setup!$B$3&lt;$F149,"Starts Later",IF($N149&lt;=0,"Paid",IF($O149&gt;0,"Overdue",IF(AND($R149&lt;&gt;"",$R149&gt;=Setup!$B$3,$R149&lt;=Setup!$B$3+Setup!$B$4),"Due Soon","Current"))))))</f>
        <v/>
      </c>
      <c r="Z149" s="24">
        <f>IF($A149="","",IF(OR($B149="",$C149="",$D149="",$E149="",$F149="",$G149&lt;=0,$H149&lt;=0,$V149=""),"Review",IF($H149&gt;$G149,"Review",IF(AND($W149&lt;&gt;"",NOT(ISNUMBER($W149))),"Review","OK"))))</f>
        <v/>
      </c>
      <c r="AA149" s="24">
        <f>IF($A149="","",IF(COUNTIF($A$5:$A$254,$A149)&gt;1,"Duplicate Plan ID","OK"))</f>
        <v/>
      </c>
    </row>
    <row r="150">
      <c r="A150" s="18" t="n"/>
      <c r="B150" s="18" t="n"/>
      <c r="C150" s="18" t="n"/>
      <c r="D150" s="18" t="n"/>
      <c r="E150" s="18" t="n"/>
      <c r="F150" s="46" t="n"/>
      <c r="G150" s="47" t="n"/>
      <c r="H150" s="47" t="n"/>
      <c r="I150" s="21">
        <f>IF($A150="","",IF(OR($G150&lt;=0,$H150&lt;=0),"",ROUNDUP($G150/$H150,0)))</f>
        <v/>
      </c>
      <c r="J150" s="48">
        <f>IF(OR($A150="",$F150="",$I150=""),"",EDATE($F150,$I150-1))</f>
        <v/>
      </c>
      <c r="K150" s="49">
        <f>IF(OR($A150="",$F150="",$G150&lt;=0,$H150&lt;=0),"",IF(Setup!$B$3&lt;$F150,0,MIN($G150,$H150*MIN($I150,DATEDIF($F150,Setup!$B$3,"m")+1))))</f>
        <v/>
      </c>
      <c r="L150" s="49">
        <f>IF($A150="","",SUMIFS(Payments!$F$5:$F$1004,Payments!$B$5:$B$1004,$A150,Payments!$G$5:$G$1004,"Posted",Payments!$E$5:$E$1004,"&lt;="&amp;Setup!$B$3))</f>
        <v/>
      </c>
      <c r="M150" s="49">
        <f>IF($A150="","",SUMIFS(Payments!$F$5:$F$1004,Payments!$B$5:$B$1004,$A150,Payments!$G$5:$G$1004,"Posted"))</f>
        <v/>
      </c>
      <c r="N150" s="49">
        <f>IF($A150="","",MAX(0,$G150-$L150))</f>
        <v/>
      </c>
      <c r="O150" s="49">
        <f>IF($A150="","",MAX(0,$K150-$L150))</f>
        <v/>
      </c>
      <c r="P150" s="21">
        <f>IF(OR($A150="",$O150&lt;=0,$R150=""),0,MAX(1,Setup!$B$3-$R150))</f>
        <v/>
      </c>
      <c r="Q150" s="24">
        <f>IF($A150="","",IF($O150&lt;=0,"",IF($P150&lt;=30,"1–30 Days",IF($P150&lt;=60,"31–60 Days",IF($P150&lt;=90,"61–90 Days","91+ Days")))))</f>
        <v/>
      </c>
      <c r="R150" s="48">
        <f>IF(OR($A150="",$F150="",$G150&lt;=0,$H150&lt;=0),"",IF($N150&lt;=0,"",EDATE($F150,MIN($I150-1,INT($L150/$H150)))))</f>
        <v/>
      </c>
      <c r="S150" s="21">
        <f>IF(OR($A150="",$R150=""),"",$R150-Setup!$B$3)</f>
        <v/>
      </c>
      <c r="T150" s="48">
        <f>IF($A150="","",IF(COUNTIFS(Payments!$B$5:$B$1004,$A150,Payments!$G$5:$G$1004,"Posted")=0,"",LOOKUP(2,1/((Payments!$B$5:$B$1004=$A150)*(Payments!$G$5:$G$1004="Posted")),Payments!$E$5:$E$1004)))</f>
        <v/>
      </c>
      <c r="U150" s="49">
        <f>IF(OR($A150="",$T150=""),"",SUMIFS(Payments!$F$5:$F$1004,Payments!$B$5:$B$1004,$A150,Payments!$G$5:$G$1004,"Posted",Payments!$E$5:$E$1004,$T150))</f>
        <v/>
      </c>
      <c r="V150" s="18" t="n"/>
      <c r="W150" s="46" t="n"/>
      <c r="X150" s="18" t="n"/>
      <c r="Y150" s="24">
        <f>IF($A150="","",IF($C150="Closed",IF($N150&lt;=0,"Paid","Closed With Balance"),IF(Setup!$B$3&lt;$F150,"Starts Later",IF($N150&lt;=0,"Paid",IF($O150&gt;0,"Overdue",IF(AND($R150&lt;&gt;"",$R150&gt;=Setup!$B$3,$R150&lt;=Setup!$B$3+Setup!$B$4),"Due Soon","Current"))))))</f>
        <v/>
      </c>
      <c r="Z150" s="24">
        <f>IF($A150="","",IF(OR($B150="",$C150="",$D150="",$E150="",$F150="",$G150&lt;=0,$H150&lt;=0,$V150=""),"Review",IF($H150&gt;$G150,"Review",IF(AND($W150&lt;&gt;"",NOT(ISNUMBER($W150))),"Review","OK"))))</f>
        <v/>
      </c>
      <c r="AA150" s="24">
        <f>IF($A150="","",IF(COUNTIF($A$5:$A$254,$A150)&gt;1,"Duplicate Plan ID","OK"))</f>
        <v/>
      </c>
    </row>
    <row r="151">
      <c r="A151" s="18" t="n"/>
      <c r="B151" s="18" t="n"/>
      <c r="C151" s="18" t="n"/>
      <c r="D151" s="18" t="n"/>
      <c r="E151" s="18" t="n"/>
      <c r="F151" s="46" t="n"/>
      <c r="G151" s="47" t="n"/>
      <c r="H151" s="47" t="n"/>
      <c r="I151" s="21">
        <f>IF($A151="","",IF(OR($G151&lt;=0,$H151&lt;=0),"",ROUNDUP($G151/$H151,0)))</f>
        <v/>
      </c>
      <c r="J151" s="48">
        <f>IF(OR($A151="",$F151="",$I151=""),"",EDATE($F151,$I151-1))</f>
        <v/>
      </c>
      <c r="K151" s="49">
        <f>IF(OR($A151="",$F151="",$G151&lt;=0,$H151&lt;=0),"",IF(Setup!$B$3&lt;$F151,0,MIN($G151,$H151*MIN($I151,DATEDIF($F151,Setup!$B$3,"m")+1))))</f>
        <v/>
      </c>
      <c r="L151" s="49">
        <f>IF($A151="","",SUMIFS(Payments!$F$5:$F$1004,Payments!$B$5:$B$1004,$A151,Payments!$G$5:$G$1004,"Posted",Payments!$E$5:$E$1004,"&lt;="&amp;Setup!$B$3))</f>
        <v/>
      </c>
      <c r="M151" s="49">
        <f>IF($A151="","",SUMIFS(Payments!$F$5:$F$1004,Payments!$B$5:$B$1004,$A151,Payments!$G$5:$G$1004,"Posted"))</f>
        <v/>
      </c>
      <c r="N151" s="49">
        <f>IF($A151="","",MAX(0,$G151-$L151))</f>
        <v/>
      </c>
      <c r="O151" s="49">
        <f>IF($A151="","",MAX(0,$K151-$L151))</f>
        <v/>
      </c>
      <c r="P151" s="21">
        <f>IF(OR($A151="",$O151&lt;=0,$R151=""),0,MAX(1,Setup!$B$3-$R151))</f>
        <v/>
      </c>
      <c r="Q151" s="24">
        <f>IF($A151="","",IF($O151&lt;=0,"",IF($P151&lt;=30,"1–30 Days",IF($P151&lt;=60,"31–60 Days",IF($P151&lt;=90,"61–90 Days","91+ Days")))))</f>
        <v/>
      </c>
      <c r="R151" s="48">
        <f>IF(OR($A151="",$F151="",$G151&lt;=0,$H151&lt;=0),"",IF($N151&lt;=0,"",EDATE($F151,MIN($I151-1,INT($L151/$H151)))))</f>
        <v/>
      </c>
      <c r="S151" s="21">
        <f>IF(OR($A151="",$R151=""),"",$R151-Setup!$B$3)</f>
        <v/>
      </c>
      <c r="T151" s="48">
        <f>IF($A151="","",IF(COUNTIFS(Payments!$B$5:$B$1004,$A151,Payments!$G$5:$G$1004,"Posted")=0,"",LOOKUP(2,1/((Payments!$B$5:$B$1004=$A151)*(Payments!$G$5:$G$1004="Posted")),Payments!$E$5:$E$1004)))</f>
        <v/>
      </c>
      <c r="U151" s="49">
        <f>IF(OR($A151="",$T151=""),"",SUMIFS(Payments!$F$5:$F$1004,Payments!$B$5:$B$1004,$A151,Payments!$G$5:$G$1004,"Posted",Payments!$E$5:$E$1004,$T151))</f>
        <v/>
      </c>
      <c r="V151" s="18" t="n"/>
      <c r="W151" s="46" t="n"/>
      <c r="X151" s="18" t="n"/>
      <c r="Y151" s="24">
        <f>IF($A151="","",IF($C151="Closed",IF($N151&lt;=0,"Paid","Closed With Balance"),IF(Setup!$B$3&lt;$F151,"Starts Later",IF($N151&lt;=0,"Paid",IF($O151&gt;0,"Overdue",IF(AND($R151&lt;&gt;"",$R151&gt;=Setup!$B$3,$R151&lt;=Setup!$B$3+Setup!$B$4),"Due Soon","Current"))))))</f>
        <v/>
      </c>
      <c r="Z151" s="24">
        <f>IF($A151="","",IF(OR($B151="",$C151="",$D151="",$E151="",$F151="",$G151&lt;=0,$H151&lt;=0,$V151=""),"Review",IF($H151&gt;$G151,"Review",IF(AND($W151&lt;&gt;"",NOT(ISNUMBER($W151))),"Review","OK"))))</f>
        <v/>
      </c>
      <c r="AA151" s="24">
        <f>IF($A151="","",IF(COUNTIF($A$5:$A$254,$A151)&gt;1,"Duplicate Plan ID","OK"))</f>
        <v/>
      </c>
    </row>
    <row r="152">
      <c r="A152" s="18" t="n"/>
      <c r="B152" s="18" t="n"/>
      <c r="C152" s="18" t="n"/>
      <c r="D152" s="18" t="n"/>
      <c r="E152" s="18" t="n"/>
      <c r="F152" s="46" t="n"/>
      <c r="G152" s="47" t="n"/>
      <c r="H152" s="47" t="n"/>
      <c r="I152" s="21">
        <f>IF($A152="","",IF(OR($G152&lt;=0,$H152&lt;=0),"",ROUNDUP($G152/$H152,0)))</f>
        <v/>
      </c>
      <c r="J152" s="48">
        <f>IF(OR($A152="",$F152="",$I152=""),"",EDATE($F152,$I152-1))</f>
        <v/>
      </c>
      <c r="K152" s="49">
        <f>IF(OR($A152="",$F152="",$G152&lt;=0,$H152&lt;=0),"",IF(Setup!$B$3&lt;$F152,0,MIN($G152,$H152*MIN($I152,DATEDIF($F152,Setup!$B$3,"m")+1))))</f>
        <v/>
      </c>
      <c r="L152" s="49">
        <f>IF($A152="","",SUMIFS(Payments!$F$5:$F$1004,Payments!$B$5:$B$1004,$A152,Payments!$G$5:$G$1004,"Posted",Payments!$E$5:$E$1004,"&lt;="&amp;Setup!$B$3))</f>
        <v/>
      </c>
      <c r="M152" s="49">
        <f>IF($A152="","",SUMIFS(Payments!$F$5:$F$1004,Payments!$B$5:$B$1004,$A152,Payments!$G$5:$G$1004,"Posted"))</f>
        <v/>
      </c>
      <c r="N152" s="49">
        <f>IF($A152="","",MAX(0,$G152-$L152))</f>
        <v/>
      </c>
      <c r="O152" s="49">
        <f>IF($A152="","",MAX(0,$K152-$L152))</f>
        <v/>
      </c>
      <c r="P152" s="21">
        <f>IF(OR($A152="",$O152&lt;=0,$R152=""),0,MAX(1,Setup!$B$3-$R152))</f>
        <v/>
      </c>
      <c r="Q152" s="24">
        <f>IF($A152="","",IF($O152&lt;=0,"",IF($P152&lt;=30,"1–30 Days",IF($P152&lt;=60,"31–60 Days",IF($P152&lt;=90,"61–90 Days","91+ Days")))))</f>
        <v/>
      </c>
      <c r="R152" s="48">
        <f>IF(OR($A152="",$F152="",$G152&lt;=0,$H152&lt;=0),"",IF($N152&lt;=0,"",EDATE($F152,MIN($I152-1,INT($L152/$H152)))))</f>
        <v/>
      </c>
      <c r="S152" s="21">
        <f>IF(OR($A152="",$R152=""),"",$R152-Setup!$B$3)</f>
        <v/>
      </c>
      <c r="T152" s="48">
        <f>IF($A152="","",IF(COUNTIFS(Payments!$B$5:$B$1004,$A152,Payments!$G$5:$G$1004,"Posted")=0,"",LOOKUP(2,1/((Payments!$B$5:$B$1004=$A152)*(Payments!$G$5:$G$1004="Posted")),Payments!$E$5:$E$1004)))</f>
        <v/>
      </c>
      <c r="U152" s="49">
        <f>IF(OR($A152="",$T152=""),"",SUMIFS(Payments!$F$5:$F$1004,Payments!$B$5:$B$1004,$A152,Payments!$G$5:$G$1004,"Posted",Payments!$E$5:$E$1004,$T152))</f>
        <v/>
      </c>
      <c r="V152" s="18" t="n"/>
      <c r="W152" s="46" t="n"/>
      <c r="X152" s="18" t="n"/>
      <c r="Y152" s="24">
        <f>IF($A152="","",IF($C152="Closed",IF($N152&lt;=0,"Paid","Closed With Balance"),IF(Setup!$B$3&lt;$F152,"Starts Later",IF($N152&lt;=0,"Paid",IF($O152&gt;0,"Overdue",IF(AND($R152&lt;&gt;"",$R152&gt;=Setup!$B$3,$R152&lt;=Setup!$B$3+Setup!$B$4),"Due Soon","Current"))))))</f>
        <v/>
      </c>
      <c r="Z152" s="24">
        <f>IF($A152="","",IF(OR($B152="",$C152="",$D152="",$E152="",$F152="",$G152&lt;=0,$H152&lt;=0,$V152=""),"Review",IF($H152&gt;$G152,"Review",IF(AND($W152&lt;&gt;"",NOT(ISNUMBER($W152))),"Review","OK"))))</f>
        <v/>
      </c>
      <c r="AA152" s="24">
        <f>IF($A152="","",IF(COUNTIF($A$5:$A$254,$A152)&gt;1,"Duplicate Plan ID","OK"))</f>
        <v/>
      </c>
    </row>
    <row r="153">
      <c r="A153" s="18" t="n"/>
      <c r="B153" s="18" t="n"/>
      <c r="C153" s="18" t="n"/>
      <c r="D153" s="18" t="n"/>
      <c r="E153" s="18" t="n"/>
      <c r="F153" s="46" t="n"/>
      <c r="G153" s="47" t="n"/>
      <c r="H153" s="47" t="n"/>
      <c r="I153" s="21">
        <f>IF($A153="","",IF(OR($G153&lt;=0,$H153&lt;=0),"",ROUNDUP($G153/$H153,0)))</f>
        <v/>
      </c>
      <c r="J153" s="48">
        <f>IF(OR($A153="",$F153="",$I153=""),"",EDATE($F153,$I153-1))</f>
        <v/>
      </c>
      <c r="K153" s="49">
        <f>IF(OR($A153="",$F153="",$G153&lt;=0,$H153&lt;=0),"",IF(Setup!$B$3&lt;$F153,0,MIN($G153,$H153*MIN($I153,DATEDIF($F153,Setup!$B$3,"m")+1))))</f>
        <v/>
      </c>
      <c r="L153" s="49">
        <f>IF($A153="","",SUMIFS(Payments!$F$5:$F$1004,Payments!$B$5:$B$1004,$A153,Payments!$G$5:$G$1004,"Posted",Payments!$E$5:$E$1004,"&lt;="&amp;Setup!$B$3))</f>
        <v/>
      </c>
      <c r="M153" s="49">
        <f>IF($A153="","",SUMIFS(Payments!$F$5:$F$1004,Payments!$B$5:$B$1004,$A153,Payments!$G$5:$G$1004,"Posted"))</f>
        <v/>
      </c>
      <c r="N153" s="49">
        <f>IF($A153="","",MAX(0,$G153-$L153))</f>
        <v/>
      </c>
      <c r="O153" s="49">
        <f>IF($A153="","",MAX(0,$K153-$L153))</f>
        <v/>
      </c>
      <c r="P153" s="21">
        <f>IF(OR($A153="",$O153&lt;=0,$R153=""),0,MAX(1,Setup!$B$3-$R153))</f>
        <v/>
      </c>
      <c r="Q153" s="24">
        <f>IF($A153="","",IF($O153&lt;=0,"",IF($P153&lt;=30,"1–30 Days",IF($P153&lt;=60,"31–60 Days",IF($P153&lt;=90,"61–90 Days","91+ Days")))))</f>
        <v/>
      </c>
      <c r="R153" s="48">
        <f>IF(OR($A153="",$F153="",$G153&lt;=0,$H153&lt;=0),"",IF($N153&lt;=0,"",EDATE($F153,MIN($I153-1,INT($L153/$H153)))))</f>
        <v/>
      </c>
      <c r="S153" s="21">
        <f>IF(OR($A153="",$R153=""),"",$R153-Setup!$B$3)</f>
        <v/>
      </c>
      <c r="T153" s="48">
        <f>IF($A153="","",IF(COUNTIFS(Payments!$B$5:$B$1004,$A153,Payments!$G$5:$G$1004,"Posted")=0,"",LOOKUP(2,1/((Payments!$B$5:$B$1004=$A153)*(Payments!$G$5:$G$1004="Posted")),Payments!$E$5:$E$1004)))</f>
        <v/>
      </c>
      <c r="U153" s="49">
        <f>IF(OR($A153="",$T153=""),"",SUMIFS(Payments!$F$5:$F$1004,Payments!$B$5:$B$1004,$A153,Payments!$G$5:$G$1004,"Posted",Payments!$E$5:$E$1004,$T153))</f>
        <v/>
      </c>
      <c r="V153" s="18" t="n"/>
      <c r="W153" s="46" t="n"/>
      <c r="X153" s="18" t="n"/>
      <c r="Y153" s="24">
        <f>IF($A153="","",IF($C153="Closed",IF($N153&lt;=0,"Paid","Closed With Balance"),IF(Setup!$B$3&lt;$F153,"Starts Later",IF($N153&lt;=0,"Paid",IF($O153&gt;0,"Overdue",IF(AND($R153&lt;&gt;"",$R153&gt;=Setup!$B$3,$R153&lt;=Setup!$B$3+Setup!$B$4),"Due Soon","Current"))))))</f>
        <v/>
      </c>
      <c r="Z153" s="24">
        <f>IF($A153="","",IF(OR($B153="",$C153="",$D153="",$E153="",$F153="",$G153&lt;=0,$H153&lt;=0,$V153=""),"Review",IF($H153&gt;$G153,"Review",IF(AND($W153&lt;&gt;"",NOT(ISNUMBER($W153))),"Review","OK"))))</f>
        <v/>
      </c>
      <c r="AA153" s="24">
        <f>IF($A153="","",IF(COUNTIF($A$5:$A$254,$A153)&gt;1,"Duplicate Plan ID","OK"))</f>
        <v/>
      </c>
    </row>
    <row r="154">
      <c r="A154" s="18" t="n"/>
      <c r="B154" s="18" t="n"/>
      <c r="C154" s="18" t="n"/>
      <c r="D154" s="18" t="n"/>
      <c r="E154" s="18" t="n"/>
      <c r="F154" s="46" t="n"/>
      <c r="G154" s="47" t="n"/>
      <c r="H154" s="47" t="n"/>
      <c r="I154" s="21">
        <f>IF($A154="","",IF(OR($G154&lt;=0,$H154&lt;=0),"",ROUNDUP($G154/$H154,0)))</f>
        <v/>
      </c>
      <c r="J154" s="48">
        <f>IF(OR($A154="",$F154="",$I154=""),"",EDATE($F154,$I154-1))</f>
        <v/>
      </c>
      <c r="K154" s="49">
        <f>IF(OR($A154="",$F154="",$G154&lt;=0,$H154&lt;=0),"",IF(Setup!$B$3&lt;$F154,0,MIN($G154,$H154*MIN($I154,DATEDIF($F154,Setup!$B$3,"m")+1))))</f>
        <v/>
      </c>
      <c r="L154" s="49">
        <f>IF($A154="","",SUMIFS(Payments!$F$5:$F$1004,Payments!$B$5:$B$1004,$A154,Payments!$G$5:$G$1004,"Posted",Payments!$E$5:$E$1004,"&lt;="&amp;Setup!$B$3))</f>
        <v/>
      </c>
      <c r="M154" s="49">
        <f>IF($A154="","",SUMIFS(Payments!$F$5:$F$1004,Payments!$B$5:$B$1004,$A154,Payments!$G$5:$G$1004,"Posted"))</f>
        <v/>
      </c>
      <c r="N154" s="49">
        <f>IF($A154="","",MAX(0,$G154-$L154))</f>
        <v/>
      </c>
      <c r="O154" s="49">
        <f>IF($A154="","",MAX(0,$K154-$L154))</f>
        <v/>
      </c>
      <c r="P154" s="21">
        <f>IF(OR($A154="",$O154&lt;=0,$R154=""),0,MAX(1,Setup!$B$3-$R154))</f>
        <v/>
      </c>
      <c r="Q154" s="24">
        <f>IF($A154="","",IF($O154&lt;=0,"",IF($P154&lt;=30,"1–30 Days",IF($P154&lt;=60,"31–60 Days",IF($P154&lt;=90,"61–90 Days","91+ Days")))))</f>
        <v/>
      </c>
      <c r="R154" s="48">
        <f>IF(OR($A154="",$F154="",$G154&lt;=0,$H154&lt;=0),"",IF($N154&lt;=0,"",EDATE($F154,MIN($I154-1,INT($L154/$H154)))))</f>
        <v/>
      </c>
      <c r="S154" s="21">
        <f>IF(OR($A154="",$R154=""),"",$R154-Setup!$B$3)</f>
        <v/>
      </c>
      <c r="T154" s="48">
        <f>IF($A154="","",IF(COUNTIFS(Payments!$B$5:$B$1004,$A154,Payments!$G$5:$G$1004,"Posted")=0,"",LOOKUP(2,1/((Payments!$B$5:$B$1004=$A154)*(Payments!$G$5:$G$1004="Posted")),Payments!$E$5:$E$1004)))</f>
        <v/>
      </c>
      <c r="U154" s="49">
        <f>IF(OR($A154="",$T154=""),"",SUMIFS(Payments!$F$5:$F$1004,Payments!$B$5:$B$1004,$A154,Payments!$G$5:$G$1004,"Posted",Payments!$E$5:$E$1004,$T154))</f>
        <v/>
      </c>
      <c r="V154" s="18" t="n"/>
      <c r="W154" s="46" t="n"/>
      <c r="X154" s="18" t="n"/>
      <c r="Y154" s="24">
        <f>IF($A154="","",IF($C154="Closed",IF($N154&lt;=0,"Paid","Closed With Balance"),IF(Setup!$B$3&lt;$F154,"Starts Later",IF($N154&lt;=0,"Paid",IF($O154&gt;0,"Overdue",IF(AND($R154&lt;&gt;"",$R154&gt;=Setup!$B$3,$R154&lt;=Setup!$B$3+Setup!$B$4),"Due Soon","Current"))))))</f>
        <v/>
      </c>
      <c r="Z154" s="24">
        <f>IF($A154="","",IF(OR($B154="",$C154="",$D154="",$E154="",$F154="",$G154&lt;=0,$H154&lt;=0,$V154=""),"Review",IF($H154&gt;$G154,"Review",IF(AND($W154&lt;&gt;"",NOT(ISNUMBER($W154))),"Review","OK"))))</f>
        <v/>
      </c>
      <c r="AA154" s="24">
        <f>IF($A154="","",IF(COUNTIF($A$5:$A$254,$A154)&gt;1,"Duplicate Plan ID","OK"))</f>
        <v/>
      </c>
    </row>
    <row r="155">
      <c r="A155" s="18" t="n"/>
      <c r="B155" s="18" t="n"/>
      <c r="C155" s="18" t="n"/>
      <c r="D155" s="18" t="n"/>
      <c r="E155" s="18" t="n"/>
      <c r="F155" s="46" t="n"/>
      <c r="G155" s="47" t="n"/>
      <c r="H155" s="47" t="n"/>
      <c r="I155" s="21">
        <f>IF($A155="","",IF(OR($G155&lt;=0,$H155&lt;=0),"",ROUNDUP($G155/$H155,0)))</f>
        <v/>
      </c>
      <c r="J155" s="48">
        <f>IF(OR($A155="",$F155="",$I155=""),"",EDATE($F155,$I155-1))</f>
        <v/>
      </c>
      <c r="K155" s="49">
        <f>IF(OR($A155="",$F155="",$G155&lt;=0,$H155&lt;=0),"",IF(Setup!$B$3&lt;$F155,0,MIN($G155,$H155*MIN($I155,DATEDIF($F155,Setup!$B$3,"m")+1))))</f>
        <v/>
      </c>
      <c r="L155" s="49">
        <f>IF($A155="","",SUMIFS(Payments!$F$5:$F$1004,Payments!$B$5:$B$1004,$A155,Payments!$G$5:$G$1004,"Posted",Payments!$E$5:$E$1004,"&lt;="&amp;Setup!$B$3))</f>
        <v/>
      </c>
      <c r="M155" s="49">
        <f>IF($A155="","",SUMIFS(Payments!$F$5:$F$1004,Payments!$B$5:$B$1004,$A155,Payments!$G$5:$G$1004,"Posted"))</f>
        <v/>
      </c>
      <c r="N155" s="49">
        <f>IF($A155="","",MAX(0,$G155-$L155))</f>
        <v/>
      </c>
      <c r="O155" s="49">
        <f>IF($A155="","",MAX(0,$K155-$L155))</f>
        <v/>
      </c>
      <c r="P155" s="21">
        <f>IF(OR($A155="",$O155&lt;=0,$R155=""),0,MAX(1,Setup!$B$3-$R155))</f>
        <v/>
      </c>
      <c r="Q155" s="24">
        <f>IF($A155="","",IF($O155&lt;=0,"",IF($P155&lt;=30,"1–30 Days",IF($P155&lt;=60,"31–60 Days",IF($P155&lt;=90,"61–90 Days","91+ Days")))))</f>
        <v/>
      </c>
      <c r="R155" s="48">
        <f>IF(OR($A155="",$F155="",$G155&lt;=0,$H155&lt;=0),"",IF($N155&lt;=0,"",EDATE($F155,MIN($I155-1,INT($L155/$H155)))))</f>
        <v/>
      </c>
      <c r="S155" s="21">
        <f>IF(OR($A155="",$R155=""),"",$R155-Setup!$B$3)</f>
        <v/>
      </c>
      <c r="T155" s="48">
        <f>IF($A155="","",IF(COUNTIFS(Payments!$B$5:$B$1004,$A155,Payments!$G$5:$G$1004,"Posted")=0,"",LOOKUP(2,1/((Payments!$B$5:$B$1004=$A155)*(Payments!$G$5:$G$1004="Posted")),Payments!$E$5:$E$1004)))</f>
        <v/>
      </c>
      <c r="U155" s="49">
        <f>IF(OR($A155="",$T155=""),"",SUMIFS(Payments!$F$5:$F$1004,Payments!$B$5:$B$1004,$A155,Payments!$G$5:$G$1004,"Posted",Payments!$E$5:$E$1004,$T155))</f>
        <v/>
      </c>
      <c r="V155" s="18" t="n"/>
      <c r="W155" s="46" t="n"/>
      <c r="X155" s="18" t="n"/>
      <c r="Y155" s="24">
        <f>IF($A155="","",IF($C155="Closed",IF($N155&lt;=0,"Paid","Closed With Balance"),IF(Setup!$B$3&lt;$F155,"Starts Later",IF($N155&lt;=0,"Paid",IF($O155&gt;0,"Overdue",IF(AND($R155&lt;&gt;"",$R155&gt;=Setup!$B$3,$R155&lt;=Setup!$B$3+Setup!$B$4),"Due Soon","Current"))))))</f>
        <v/>
      </c>
      <c r="Z155" s="24">
        <f>IF($A155="","",IF(OR($B155="",$C155="",$D155="",$E155="",$F155="",$G155&lt;=0,$H155&lt;=0,$V155=""),"Review",IF($H155&gt;$G155,"Review",IF(AND($W155&lt;&gt;"",NOT(ISNUMBER($W155))),"Review","OK"))))</f>
        <v/>
      </c>
      <c r="AA155" s="24">
        <f>IF($A155="","",IF(COUNTIF($A$5:$A$254,$A155)&gt;1,"Duplicate Plan ID","OK"))</f>
        <v/>
      </c>
    </row>
    <row r="156">
      <c r="A156" s="18" t="n"/>
      <c r="B156" s="18" t="n"/>
      <c r="C156" s="18" t="n"/>
      <c r="D156" s="18" t="n"/>
      <c r="E156" s="18" t="n"/>
      <c r="F156" s="46" t="n"/>
      <c r="G156" s="47" t="n"/>
      <c r="H156" s="47" t="n"/>
      <c r="I156" s="21">
        <f>IF($A156="","",IF(OR($G156&lt;=0,$H156&lt;=0),"",ROUNDUP($G156/$H156,0)))</f>
        <v/>
      </c>
      <c r="J156" s="48">
        <f>IF(OR($A156="",$F156="",$I156=""),"",EDATE($F156,$I156-1))</f>
        <v/>
      </c>
      <c r="K156" s="49">
        <f>IF(OR($A156="",$F156="",$G156&lt;=0,$H156&lt;=0),"",IF(Setup!$B$3&lt;$F156,0,MIN($G156,$H156*MIN($I156,DATEDIF($F156,Setup!$B$3,"m")+1))))</f>
        <v/>
      </c>
      <c r="L156" s="49">
        <f>IF($A156="","",SUMIFS(Payments!$F$5:$F$1004,Payments!$B$5:$B$1004,$A156,Payments!$G$5:$G$1004,"Posted",Payments!$E$5:$E$1004,"&lt;="&amp;Setup!$B$3))</f>
        <v/>
      </c>
      <c r="M156" s="49">
        <f>IF($A156="","",SUMIFS(Payments!$F$5:$F$1004,Payments!$B$5:$B$1004,$A156,Payments!$G$5:$G$1004,"Posted"))</f>
        <v/>
      </c>
      <c r="N156" s="49">
        <f>IF($A156="","",MAX(0,$G156-$L156))</f>
        <v/>
      </c>
      <c r="O156" s="49">
        <f>IF($A156="","",MAX(0,$K156-$L156))</f>
        <v/>
      </c>
      <c r="P156" s="21">
        <f>IF(OR($A156="",$O156&lt;=0,$R156=""),0,MAX(1,Setup!$B$3-$R156))</f>
        <v/>
      </c>
      <c r="Q156" s="24">
        <f>IF($A156="","",IF($O156&lt;=0,"",IF($P156&lt;=30,"1–30 Days",IF($P156&lt;=60,"31–60 Days",IF($P156&lt;=90,"61–90 Days","91+ Days")))))</f>
        <v/>
      </c>
      <c r="R156" s="48">
        <f>IF(OR($A156="",$F156="",$G156&lt;=0,$H156&lt;=0),"",IF($N156&lt;=0,"",EDATE($F156,MIN($I156-1,INT($L156/$H156)))))</f>
        <v/>
      </c>
      <c r="S156" s="21">
        <f>IF(OR($A156="",$R156=""),"",$R156-Setup!$B$3)</f>
        <v/>
      </c>
      <c r="T156" s="48">
        <f>IF($A156="","",IF(COUNTIFS(Payments!$B$5:$B$1004,$A156,Payments!$G$5:$G$1004,"Posted")=0,"",LOOKUP(2,1/((Payments!$B$5:$B$1004=$A156)*(Payments!$G$5:$G$1004="Posted")),Payments!$E$5:$E$1004)))</f>
        <v/>
      </c>
      <c r="U156" s="49">
        <f>IF(OR($A156="",$T156=""),"",SUMIFS(Payments!$F$5:$F$1004,Payments!$B$5:$B$1004,$A156,Payments!$G$5:$G$1004,"Posted",Payments!$E$5:$E$1004,$T156))</f>
        <v/>
      </c>
      <c r="V156" s="18" t="n"/>
      <c r="W156" s="46" t="n"/>
      <c r="X156" s="18" t="n"/>
      <c r="Y156" s="24">
        <f>IF($A156="","",IF($C156="Closed",IF($N156&lt;=0,"Paid","Closed With Balance"),IF(Setup!$B$3&lt;$F156,"Starts Later",IF($N156&lt;=0,"Paid",IF($O156&gt;0,"Overdue",IF(AND($R156&lt;&gt;"",$R156&gt;=Setup!$B$3,$R156&lt;=Setup!$B$3+Setup!$B$4),"Due Soon","Current"))))))</f>
        <v/>
      </c>
      <c r="Z156" s="24">
        <f>IF($A156="","",IF(OR($B156="",$C156="",$D156="",$E156="",$F156="",$G156&lt;=0,$H156&lt;=0,$V156=""),"Review",IF($H156&gt;$G156,"Review",IF(AND($W156&lt;&gt;"",NOT(ISNUMBER($W156))),"Review","OK"))))</f>
        <v/>
      </c>
      <c r="AA156" s="24">
        <f>IF($A156="","",IF(COUNTIF($A$5:$A$254,$A156)&gt;1,"Duplicate Plan ID","OK"))</f>
        <v/>
      </c>
    </row>
    <row r="157">
      <c r="A157" s="18" t="n"/>
      <c r="B157" s="18" t="n"/>
      <c r="C157" s="18" t="n"/>
      <c r="D157" s="18" t="n"/>
      <c r="E157" s="18" t="n"/>
      <c r="F157" s="46" t="n"/>
      <c r="G157" s="47" t="n"/>
      <c r="H157" s="47" t="n"/>
      <c r="I157" s="21">
        <f>IF($A157="","",IF(OR($G157&lt;=0,$H157&lt;=0),"",ROUNDUP($G157/$H157,0)))</f>
        <v/>
      </c>
      <c r="J157" s="48">
        <f>IF(OR($A157="",$F157="",$I157=""),"",EDATE($F157,$I157-1))</f>
        <v/>
      </c>
      <c r="K157" s="49">
        <f>IF(OR($A157="",$F157="",$G157&lt;=0,$H157&lt;=0),"",IF(Setup!$B$3&lt;$F157,0,MIN($G157,$H157*MIN($I157,DATEDIF($F157,Setup!$B$3,"m")+1))))</f>
        <v/>
      </c>
      <c r="L157" s="49">
        <f>IF($A157="","",SUMIFS(Payments!$F$5:$F$1004,Payments!$B$5:$B$1004,$A157,Payments!$G$5:$G$1004,"Posted",Payments!$E$5:$E$1004,"&lt;="&amp;Setup!$B$3))</f>
        <v/>
      </c>
      <c r="M157" s="49">
        <f>IF($A157="","",SUMIFS(Payments!$F$5:$F$1004,Payments!$B$5:$B$1004,$A157,Payments!$G$5:$G$1004,"Posted"))</f>
        <v/>
      </c>
      <c r="N157" s="49">
        <f>IF($A157="","",MAX(0,$G157-$L157))</f>
        <v/>
      </c>
      <c r="O157" s="49">
        <f>IF($A157="","",MAX(0,$K157-$L157))</f>
        <v/>
      </c>
      <c r="P157" s="21">
        <f>IF(OR($A157="",$O157&lt;=0,$R157=""),0,MAX(1,Setup!$B$3-$R157))</f>
        <v/>
      </c>
      <c r="Q157" s="24">
        <f>IF($A157="","",IF($O157&lt;=0,"",IF($P157&lt;=30,"1–30 Days",IF($P157&lt;=60,"31–60 Days",IF($P157&lt;=90,"61–90 Days","91+ Days")))))</f>
        <v/>
      </c>
      <c r="R157" s="48">
        <f>IF(OR($A157="",$F157="",$G157&lt;=0,$H157&lt;=0),"",IF($N157&lt;=0,"",EDATE($F157,MIN($I157-1,INT($L157/$H157)))))</f>
        <v/>
      </c>
      <c r="S157" s="21">
        <f>IF(OR($A157="",$R157=""),"",$R157-Setup!$B$3)</f>
        <v/>
      </c>
      <c r="T157" s="48">
        <f>IF($A157="","",IF(COUNTIFS(Payments!$B$5:$B$1004,$A157,Payments!$G$5:$G$1004,"Posted")=0,"",LOOKUP(2,1/((Payments!$B$5:$B$1004=$A157)*(Payments!$G$5:$G$1004="Posted")),Payments!$E$5:$E$1004)))</f>
        <v/>
      </c>
      <c r="U157" s="49">
        <f>IF(OR($A157="",$T157=""),"",SUMIFS(Payments!$F$5:$F$1004,Payments!$B$5:$B$1004,$A157,Payments!$G$5:$G$1004,"Posted",Payments!$E$5:$E$1004,$T157))</f>
        <v/>
      </c>
      <c r="V157" s="18" t="n"/>
      <c r="W157" s="46" t="n"/>
      <c r="X157" s="18" t="n"/>
      <c r="Y157" s="24">
        <f>IF($A157="","",IF($C157="Closed",IF($N157&lt;=0,"Paid","Closed With Balance"),IF(Setup!$B$3&lt;$F157,"Starts Later",IF($N157&lt;=0,"Paid",IF($O157&gt;0,"Overdue",IF(AND($R157&lt;&gt;"",$R157&gt;=Setup!$B$3,$R157&lt;=Setup!$B$3+Setup!$B$4),"Due Soon","Current"))))))</f>
        <v/>
      </c>
      <c r="Z157" s="24">
        <f>IF($A157="","",IF(OR($B157="",$C157="",$D157="",$E157="",$F157="",$G157&lt;=0,$H157&lt;=0,$V157=""),"Review",IF($H157&gt;$G157,"Review",IF(AND($W157&lt;&gt;"",NOT(ISNUMBER($W157))),"Review","OK"))))</f>
        <v/>
      </c>
      <c r="AA157" s="24">
        <f>IF($A157="","",IF(COUNTIF($A$5:$A$254,$A157)&gt;1,"Duplicate Plan ID","OK"))</f>
        <v/>
      </c>
    </row>
    <row r="158">
      <c r="A158" s="18" t="n"/>
      <c r="B158" s="18" t="n"/>
      <c r="C158" s="18" t="n"/>
      <c r="D158" s="18" t="n"/>
      <c r="E158" s="18" t="n"/>
      <c r="F158" s="46" t="n"/>
      <c r="G158" s="47" t="n"/>
      <c r="H158" s="47" t="n"/>
      <c r="I158" s="21">
        <f>IF($A158="","",IF(OR($G158&lt;=0,$H158&lt;=0),"",ROUNDUP($G158/$H158,0)))</f>
        <v/>
      </c>
      <c r="J158" s="48">
        <f>IF(OR($A158="",$F158="",$I158=""),"",EDATE($F158,$I158-1))</f>
        <v/>
      </c>
      <c r="K158" s="49">
        <f>IF(OR($A158="",$F158="",$G158&lt;=0,$H158&lt;=0),"",IF(Setup!$B$3&lt;$F158,0,MIN($G158,$H158*MIN($I158,DATEDIF($F158,Setup!$B$3,"m")+1))))</f>
        <v/>
      </c>
      <c r="L158" s="49">
        <f>IF($A158="","",SUMIFS(Payments!$F$5:$F$1004,Payments!$B$5:$B$1004,$A158,Payments!$G$5:$G$1004,"Posted",Payments!$E$5:$E$1004,"&lt;="&amp;Setup!$B$3))</f>
        <v/>
      </c>
      <c r="M158" s="49">
        <f>IF($A158="","",SUMIFS(Payments!$F$5:$F$1004,Payments!$B$5:$B$1004,$A158,Payments!$G$5:$G$1004,"Posted"))</f>
        <v/>
      </c>
      <c r="N158" s="49">
        <f>IF($A158="","",MAX(0,$G158-$L158))</f>
        <v/>
      </c>
      <c r="O158" s="49">
        <f>IF($A158="","",MAX(0,$K158-$L158))</f>
        <v/>
      </c>
      <c r="P158" s="21">
        <f>IF(OR($A158="",$O158&lt;=0,$R158=""),0,MAX(1,Setup!$B$3-$R158))</f>
        <v/>
      </c>
      <c r="Q158" s="24">
        <f>IF($A158="","",IF($O158&lt;=0,"",IF($P158&lt;=30,"1–30 Days",IF($P158&lt;=60,"31–60 Days",IF($P158&lt;=90,"61–90 Days","91+ Days")))))</f>
        <v/>
      </c>
      <c r="R158" s="48">
        <f>IF(OR($A158="",$F158="",$G158&lt;=0,$H158&lt;=0),"",IF($N158&lt;=0,"",EDATE($F158,MIN($I158-1,INT($L158/$H158)))))</f>
        <v/>
      </c>
      <c r="S158" s="21">
        <f>IF(OR($A158="",$R158=""),"",$R158-Setup!$B$3)</f>
        <v/>
      </c>
      <c r="T158" s="48">
        <f>IF($A158="","",IF(COUNTIFS(Payments!$B$5:$B$1004,$A158,Payments!$G$5:$G$1004,"Posted")=0,"",LOOKUP(2,1/((Payments!$B$5:$B$1004=$A158)*(Payments!$G$5:$G$1004="Posted")),Payments!$E$5:$E$1004)))</f>
        <v/>
      </c>
      <c r="U158" s="49">
        <f>IF(OR($A158="",$T158=""),"",SUMIFS(Payments!$F$5:$F$1004,Payments!$B$5:$B$1004,$A158,Payments!$G$5:$G$1004,"Posted",Payments!$E$5:$E$1004,$T158))</f>
        <v/>
      </c>
      <c r="V158" s="18" t="n"/>
      <c r="W158" s="46" t="n"/>
      <c r="X158" s="18" t="n"/>
      <c r="Y158" s="24">
        <f>IF($A158="","",IF($C158="Closed",IF($N158&lt;=0,"Paid","Closed With Balance"),IF(Setup!$B$3&lt;$F158,"Starts Later",IF($N158&lt;=0,"Paid",IF($O158&gt;0,"Overdue",IF(AND($R158&lt;&gt;"",$R158&gt;=Setup!$B$3,$R158&lt;=Setup!$B$3+Setup!$B$4),"Due Soon","Current"))))))</f>
        <v/>
      </c>
      <c r="Z158" s="24">
        <f>IF($A158="","",IF(OR($B158="",$C158="",$D158="",$E158="",$F158="",$G158&lt;=0,$H158&lt;=0,$V158=""),"Review",IF($H158&gt;$G158,"Review",IF(AND($W158&lt;&gt;"",NOT(ISNUMBER($W158))),"Review","OK"))))</f>
        <v/>
      </c>
      <c r="AA158" s="24">
        <f>IF($A158="","",IF(COUNTIF($A$5:$A$254,$A158)&gt;1,"Duplicate Plan ID","OK"))</f>
        <v/>
      </c>
    </row>
    <row r="159">
      <c r="A159" s="18" t="n"/>
      <c r="B159" s="18" t="n"/>
      <c r="C159" s="18" t="n"/>
      <c r="D159" s="18" t="n"/>
      <c r="E159" s="18" t="n"/>
      <c r="F159" s="46" t="n"/>
      <c r="G159" s="47" t="n"/>
      <c r="H159" s="47" t="n"/>
      <c r="I159" s="21">
        <f>IF($A159="","",IF(OR($G159&lt;=0,$H159&lt;=0),"",ROUNDUP($G159/$H159,0)))</f>
        <v/>
      </c>
      <c r="J159" s="48">
        <f>IF(OR($A159="",$F159="",$I159=""),"",EDATE($F159,$I159-1))</f>
        <v/>
      </c>
      <c r="K159" s="49">
        <f>IF(OR($A159="",$F159="",$G159&lt;=0,$H159&lt;=0),"",IF(Setup!$B$3&lt;$F159,0,MIN($G159,$H159*MIN($I159,DATEDIF($F159,Setup!$B$3,"m")+1))))</f>
        <v/>
      </c>
      <c r="L159" s="49">
        <f>IF($A159="","",SUMIFS(Payments!$F$5:$F$1004,Payments!$B$5:$B$1004,$A159,Payments!$G$5:$G$1004,"Posted",Payments!$E$5:$E$1004,"&lt;="&amp;Setup!$B$3))</f>
        <v/>
      </c>
      <c r="M159" s="49">
        <f>IF($A159="","",SUMIFS(Payments!$F$5:$F$1004,Payments!$B$5:$B$1004,$A159,Payments!$G$5:$G$1004,"Posted"))</f>
        <v/>
      </c>
      <c r="N159" s="49">
        <f>IF($A159="","",MAX(0,$G159-$L159))</f>
        <v/>
      </c>
      <c r="O159" s="49">
        <f>IF($A159="","",MAX(0,$K159-$L159))</f>
        <v/>
      </c>
      <c r="P159" s="21">
        <f>IF(OR($A159="",$O159&lt;=0,$R159=""),0,MAX(1,Setup!$B$3-$R159))</f>
        <v/>
      </c>
      <c r="Q159" s="24">
        <f>IF($A159="","",IF($O159&lt;=0,"",IF($P159&lt;=30,"1–30 Days",IF($P159&lt;=60,"31–60 Days",IF($P159&lt;=90,"61–90 Days","91+ Days")))))</f>
        <v/>
      </c>
      <c r="R159" s="48">
        <f>IF(OR($A159="",$F159="",$G159&lt;=0,$H159&lt;=0),"",IF($N159&lt;=0,"",EDATE($F159,MIN($I159-1,INT($L159/$H159)))))</f>
        <v/>
      </c>
      <c r="S159" s="21">
        <f>IF(OR($A159="",$R159=""),"",$R159-Setup!$B$3)</f>
        <v/>
      </c>
      <c r="T159" s="48">
        <f>IF($A159="","",IF(COUNTIFS(Payments!$B$5:$B$1004,$A159,Payments!$G$5:$G$1004,"Posted")=0,"",LOOKUP(2,1/((Payments!$B$5:$B$1004=$A159)*(Payments!$G$5:$G$1004="Posted")),Payments!$E$5:$E$1004)))</f>
        <v/>
      </c>
      <c r="U159" s="49">
        <f>IF(OR($A159="",$T159=""),"",SUMIFS(Payments!$F$5:$F$1004,Payments!$B$5:$B$1004,$A159,Payments!$G$5:$G$1004,"Posted",Payments!$E$5:$E$1004,$T159))</f>
        <v/>
      </c>
      <c r="V159" s="18" t="n"/>
      <c r="W159" s="46" t="n"/>
      <c r="X159" s="18" t="n"/>
      <c r="Y159" s="24">
        <f>IF($A159="","",IF($C159="Closed",IF($N159&lt;=0,"Paid","Closed With Balance"),IF(Setup!$B$3&lt;$F159,"Starts Later",IF($N159&lt;=0,"Paid",IF($O159&gt;0,"Overdue",IF(AND($R159&lt;&gt;"",$R159&gt;=Setup!$B$3,$R159&lt;=Setup!$B$3+Setup!$B$4),"Due Soon","Current"))))))</f>
        <v/>
      </c>
      <c r="Z159" s="24">
        <f>IF($A159="","",IF(OR($B159="",$C159="",$D159="",$E159="",$F159="",$G159&lt;=0,$H159&lt;=0,$V159=""),"Review",IF($H159&gt;$G159,"Review",IF(AND($W159&lt;&gt;"",NOT(ISNUMBER($W159))),"Review","OK"))))</f>
        <v/>
      </c>
      <c r="AA159" s="24">
        <f>IF($A159="","",IF(COUNTIF($A$5:$A$254,$A159)&gt;1,"Duplicate Plan ID","OK"))</f>
        <v/>
      </c>
    </row>
    <row r="160">
      <c r="A160" s="18" t="n"/>
      <c r="B160" s="18" t="n"/>
      <c r="C160" s="18" t="n"/>
      <c r="D160" s="18" t="n"/>
      <c r="E160" s="18" t="n"/>
      <c r="F160" s="46" t="n"/>
      <c r="G160" s="47" t="n"/>
      <c r="H160" s="47" t="n"/>
      <c r="I160" s="21">
        <f>IF($A160="","",IF(OR($G160&lt;=0,$H160&lt;=0),"",ROUNDUP($G160/$H160,0)))</f>
        <v/>
      </c>
      <c r="J160" s="48">
        <f>IF(OR($A160="",$F160="",$I160=""),"",EDATE($F160,$I160-1))</f>
        <v/>
      </c>
      <c r="K160" s="49">
        <f>IF(OR($A160="",$F160="",$G160&lt;=0,$H160&lt;=0),"",IF(Setup!$B$3&lt;$F160,0,MIN($G160,$H160*MIN($I160,DATEDIF($F160,Setup!$B$3,"m")+1))))</f>
        <v/>
      </c>
      <c r="L160" s="49">
        <f>IF($A160="","",SUMIFS(Payments!$F$5:$F$1004,Payments!$B$5:$B$1004,$A160,Payments!$G$5:$G$1004,"Posted",Payments!$E$5:$E$1004,"&lt;="&amp;Setup!$B$3))</f>
        <v/>
      </c>
      <c r="M160" s="49">
        <f>IF($A160="","",SUMIFS(Payments!$F$5:$F$1004,Payments!$B$5:$B$1004,$A160,Payments!$G$5:$G$1004,"Posted"))</f>
        <v/>
      </c>
      <c r="N160" s="49">
        <f>IF($A160="","",MAX(0,$G160-$L160))</f>
        <v/>
      </c>
      <c r="O160" s="49">
        <f>IF($A160="","",MAX(0,$K160-$L160))</f>
        <v/>
      </c>
      <c r="P160" s="21">
        <f>IF(OR($A160="",$O160&lt;=0,$R160=""),0,MAX(1,Setup!$B$3-$R160))</f>
        <v/>
      </c>
      <c r="Q160" s="24">
        <f>IF($A160="","",IF($O160&lt;=0,"",IF($P160&lt;=30,"1–30 Days",IF($P160&lt;=60,"31–60 Days",IF($P160&lt;=90,"61–90 Days","91+ Days")))))</f>
        <v/>
      </c>
      <c r="R160" s="48">
        <f>IF(OR($A160="",$F160="",$G160&lt;=0,$H160&lt;=0),"",IF($N160&lt;=0,"",EDATE($F160,MIN($I160-1,INT($L160/$H160)))))</f>
        <v/>
      </c>
      <c r="S160" s="21">
        <f>IF(OR($A160="",$R160=""),"",$R160-Setup!$B$3)</f>
        <v/>
      </c>
      <c r="T160" s="48">
        <f>IF($A160="","",IF(COUNTIFS(Payments!$B$5:$B$1004,$A160,Payments!$G$5:$G$1004,"Posted")=0,"",LOOKUP(2,1/((Payments!$B$5:$B$1004=$A160)*(Payments!$G$5:$G$1004="Posted")),Payments!$E$5:$E$1004)))</f>
        <v/>
      </c>
      <c r="U160" s="49">
        <f>IF(OR($A160="",$T160=""),"",SUMIFS(Payments!$F$5:$F$1004,Payments!$B$5:$B$1004,$A160,Payments!$G$5:$G$1004,"Posted",Payments!$E$5:$E$1004,$T160))</f>
        <v/>
      </c>
      <c r="V160" s="18" t="n"/>
      <c r="W160" s="46" t="n"/>
      <c r="X160" s="18" t="n"/>
      <c r="Y160" s="24">
        <f>IF($A160="","",IF($C160="Closed",IF($N160&lt;=0,"Paid","Closed With Balance"),IF(Setup!$B$3&lt;$F160,"Starts Later",IF($N160&lt;=0,"Paid",IF($O160&gt;0,"Overdue",IF(AND($R160&lt;&gt;"",$R160&gt;=Setup!$B$3,$R160&lt;=Setup!$B$3+Setup!$B$4),"Due Soon","Current"))))))</f>
        <v/>
      </c>
      <c r="Z160" s="24">
        <f>IF($A160="","",IF(OR($B160="",$C160="",$D160="",$E160="",$F160="",$G160&lt;=0,$H160&lt;=0,$V160=""),"Review",IF($H160&gt;$G160,"Review",IF(AND($W160&lt;&gt;"",NOT(ISNUMBER($W160))),"Review","OK"))))</f>
        <v/>
      </c>
      <c r="AA160" s="24">
        <f>IF($A160="","",IF(COUNTIF($A$5:$A$254,$A160)&gt;1,"Duplicate Plan ID","OK"))</f>
        <v/>
      </c>
    </row>
    <row r="161">
      <c r="A161" s="18" t="n"/>
      <c r="B161" s="18" t="n"/>
      <c r="C161" s="18" t="n"/>
      <c r="D161" s="18" t="n"/>
      <c r="E161" s="18" t="n"/>
      <c r="F161" s="46" t="n"/>
      <c r="G161" s="47" t="n"/>
      <c r="H161" s="47" t="n"/>
      <c r="I161" s="21">
        <f>IF($A161="","",IF(OR($G161&lt;=0,$H161&lt;=0),"",ROUNDUP($G161/$H161,0)))</f>
        <v/>
      </c>
      <c r="J161" s="48">
        <f>IF(OR($A161="",$F161="",$I161=""),"",EDATE($F161,$I161-1))</f>
        <v/>
      </c>
      <c r="K161" s="49">
        <f>IF(OR($A161="",$F161="",$G161&lt;=0,$H161&lt;=0),"",IF(Setup!$B$3&lt;$F161,0,MIN($G161,$H161*MIN($I161,DATEDIF($F161,Setup!$B$3,"m")+1))))</f>
        <v/>
      </c>
      <c r="L161" s="49">
        <f>IF($A161="","",SUMIFS(Payments!$F$5:$F$1004,Payments!$B$5:$B$1004,$A161,Payments!$G$5:$G$1004,"Posted",Payments!$E$5:$E$1004,"&lt;="&amp;Setup!$B$3))</f>
        <v/>
      </c>
      <c r="M161" s="49">
        <f>IF($A161="","",SUMIFS(Payments!$F$5:$F$1004,Payments!$B$5:$B$1004,$A161,Payments!$G$5:$G$1004,"Posted"))</f>
        <v/>
      </c>
      <c r="N161" s="49">
        <f>IF($A161="","",MAX(0,$G161-$L161))</f>
        <v/>
      </c>
      <c r="O161" s="49">
        <f>IF($A161="","",MAX(0,$K161-$L161))</f>
        <v/>
      </c>
      <c r="P161" s="21">
        <f>IF(OR($A161="",$O161&lt;=0,$R161=""),0,MAX(1,Setup!$B$3-$R161))</f>
        <v/>
      </c>
      <c r="Q161" s="24">
        <f>IF($A161="","",IF($O161&lt;=0,"",IF($P161&lt;=30,"1–30 Days",IF($P161&lt;=60,"31–60 Days",IF($P161&lt;=90,"61–90 Days","91+ Days")))))</f>
        <v/>
      </c>
      <c r="R161" s="48">
        <f>IF(OR($A161="",$F161="",$G161&lt;=0,$H161&lt;=0),"",IF($N161&lt;=0,"",EDATE($F161,MIN($I161-1,INT($L161/$H161)))))</f>
        <v/>
      </c>
      <c r="S161" s="21">
        <f>IF(OR($A161="",$R161=""),"",$R161-Setup!$B$3)</f>
        <v/>
      </c>
      <c r="T161" s="48">
        <f>IF($A161="","",IF(COUNTIFS(Payments!$B$5:$B$1004,$A161,Payments!$G$5:$G$1004,"Posted")=0,"",LOOKUP(2,1/((Payments!$B$5:$B$1004=$A161)*(Payments!$G$5:$G$1004="Posted")),Payments!$E$5:$E$1004)))</f>
        <v/>
      </c>
      <c r="U161" s="49">
        <f>IF(OR($A161="",$T161=""),"",SUMIFS(Payments!$F$5:$F$1004,Payments!$B$5:$B$1004,$A161,Payments!$G$5:$G$1004,"Posted",Payments!$E$5:$E$1004,$T161))</f>
        <v/>
      </c>
      <c r="V161" s="18" t="n"/>
      <c r="W161" s="46" t="n"/>
      <c r="X161" s="18" t="n"/>
      <c r="Y161" s="24">
        <f>IF($A161="","",IF($C161="Closed",IF($N161&lt;=0,"Paid","Closed With Balance"),IF(Setup!$B$3&lt;$F161,"Starts Later",IF($N161&lt;=0,"Paid",IF($O161&gt;0,"Overdue",IF(AND($R161&lt;&gt;"",$R161&gt;=Setup!$B$3,$R161&lt;=Setup!$B$3+Setup!$B$4),"Due Soon","Current"))))))</f>
        <v/>
      </c>
      <c r="Z161" s="24">
        <f>IF($A161="","",IF(OR($B161="",$C161="",$D161="",$E161="",$F161="",$G161&lt;=0,$H161&lt;=0,$V161=""),"Review",IF($H161&gt;$G161,"Review",IF(AND($W161&lt;&gt;"",NOT(ISNUMBER($W161))),"Review","OK"))))</f>
        <v/>
      </c>
      <c r="AA161" s="24">
        <f>IF($A161="","",IF(COUNTIF($A$5:$A$254,$A161)&gt;1,"Duplicate Plan ID","OK"))</f>
        <v/>
      </c>
    </row>
    <row r="162">
      <c r="A162" s="18" t="n"/>
      <c r="B162" s="18" t="n"/>
      <c r="C162" s="18" t="n"/>
      <c r="D162" s="18" t="n"/>
      <c r="E162" s="18" t="n"/>
      <c r="F162" s="46" t="n"/>
      <c r="G162" s="47" t="n"/>
      <c r="H162" s="47" t="n"/>
      <c r="I162" s="21">
        <f>IF($A162="","",IF(OR($G162&lt;=0,$H162&lt;=0),"",ROUNDUP($G162/$H162,0)))</f>
        <v/>
      </c>
      <c r="J162" s="48">
        <f>IF(OR($A162="",$F162="",$I162=""),"",EDATE($F162,$I162-1))</f>
        <v/>
      </c>
      <c r="K162" s="49">
        <f>IF(OR($A162="",$F162="",$G162&lt;=0,$H162&lt;=0),"",IF(Setup!$B$3&lt;$F162,0,MIN($G162,$H162*MIN($I162,DATEDIF($F162,Setup!$B$3,"m")+1))))</f>
        <v/>
      </c>
      <c r="L162" s="49">
        <f>IF($A162="","",SUMIFS(Payments!$F$5:$F$1004,Payments!$B$5:$B$1004,$A162,Payments!$G$5:$G$1004,"Posted",Payments!$E$5:$E$1004,"&lt;="&amp;Setup!$B$3))</f>
        <v/>
      </c>
      <c r="M162" s="49">
        <f>IF($A162="","",SUMIFS(Payments!$F$5:$F$1004,Payments!$B$5:$B$1004,$A162,Payments!$G$5:$G$1004,"Posted"))</f>
        <v/>
      </c>
      <c r="N162" s="49">
        <f>IF($A162="","",MAX(0,$G162-$L162))</f>
        <v/>
      </c>
      <c r="O162" s="49">
        <f>IF($A162="","",MAX(0,$K162-$L162))</f>
        <v/>
      </c>
      <c r="P162" s="21">
        <f>IF(OR($A162="",$O162&lt;=0,$R162=""),0,MAX(1,Setup!$B$3-$R162))</f>
        <v/>
      </c>
      <c r="Q162" s="24">
        <f>IF($A162="","",IF($O162&lt;=0,"",IF($P162&lt;=30,"1–30 Days",IF($P162&lt;=60,"31–60 Days",IF($P162&lt;=90,"61–90 Days","91+ Days")))))</f>
        <v/>
      </c>
      <c r="R162" s="48">
        <f>IF(OR($A162="",$F162="",$G162&lt;=0,$H162&lt;=0),"",IF($N162&lt;=0,"",EDATE($F162,MIN($I162-1,INT($L162/$H162)))))</f>
        <v/>
      </c>
      <c r="S162" s="21">
        <f>IF(OR($A162="",$R162=""),"",$R162-Setup!$B$3)</f>
        <v/>
      </c>
      <c r="T162" s="48">
        <f>IF($A162="","",IF(COUNTIFS(Payments!$B$5:$B$1004,$A162,Payments!$G$5:$G$1004,"Posted")=0,"",LOOKUP(2,1/((Payments!$B$5:$B$1004=$A162)*(Payments!$G$5:$G$1004="Posted")),Payments!$E$5:$E$1004)))</f>
        <v/>
      </c>
      <c r="U162" s="49">
        <f>IF(OR($A162="",$T162=""),"",SUMIFS(Payments!$F$5:$F$1004,Payments!$B$5:$B$1004,$A162,Payments!$G$5:$G$1004,"Posted",Payments!$E$5:$E$1004,$T162))</f>
        <v/>
      </c>
      <c r="V162" s="18" t="n"/>
      <c r="W162" s="46" t="n"/>
      <c r="X162" s="18" t="n"/>
      <c r="Y162" s="24">
        <f>IF($A162="","",IF($C162="Closed",IF($N162&lt;=0,"Paid","Closed With Balance"),IF(Setup!$B$3&lt;$F162,"Starts Later",IF($N162&lt;=0,"Paid",IF($O162&gt;0,"Overdue",IF(AND($R162&lt;&gt;"",$R162&gt;=Setup!$B$3,$R162&lt;=Setup!$B$3+Setup!$B$4),"Due Soon","Current"))))))</f>
        <v/>
      </c>
      <c r="Z162" s="24">
        <f>IF($A162="","",IF(OR($B162="",$C162="",$D162="",$E162="",$F162="",$G162&lt;=0,$H162&lt;=0,$V162=""),"Review",IF($H162&gt;$G162,"Review",IF(AND($W162&lt;&gt;"",NOT(ISNUMBER($W162))),"Review","OK"))))</f>
        <v/>
      </c>
      <c r="AA162" s="24">
        <f>IF($A162="","",IF(COUNTIF($A$5:$A$254,$A162)&gt;1,"Duplicate Plan ID","OK"))</f>
        <v/>
      </c>
    </row>
    <row r="163">
      <c r="A163" s="18" t="n"/>
      <c r="B163" s="18" t="n"/>
      <c r="C163" s="18" t="n"/>
      <c r="D163" s="18" t="n"/>
      <c r="E163" s="18" t="n"/>
      <c r="F163" s="46" t="n"/>
      <c r="G163" s="47" t="n"/>
      <c r="H163" s="47" t="n"/>
      <c r="I163" s="21">
        <f>IF($A163="","",IF(OR($G163&lt;=0,$H163&lt;=0),"",ROUNDUP($G163/$H163,0)))</f>
        <v/>
      </c>
      <c r="J163" s="48">
        <f>IF(OR($A163="",$F163="",$I163=""),"",EDATE($F163,$I163-1))</f>
        <v/>
      </c>
      <c r="K163" s="49">
        <f>IF(OR($A163="",$F163="",$G163&lt;=0,$H163&lt;=0),"",IF(Setup!$B$3&lt;$F163,0,MIN($G163,$H163*MIN($I163,DATEDIF($F163,Setup!$B$3,"m")+1))))</f>
        <v/>
      </c>
      <c r="L163" s="49">
        <f>IF($A163="","",SUMIFS(Payments!$F$5:$F$1004,Payments!$B$5:$B$1004,$A163,Payments!$G$5:$G$1004,"Posted",Payments!$E$5:$E$1004,"&lt;="&amp;Setup!$B$3))</f>
        <v/>
      </c>
      <c r="M163" s="49">
        <f>IF($A163="","",SUMIFS(Payments!$F$5:$F$1004,Payments!$B$5:$B$1004,$A163,Payments!$G$5:$G$1004,"Posted"))</f>
        <v/>
      </c>
      <c r="N163" s="49">
        <f>IF($A163="","",MAX(0,$G163-$L163))</f>
        <v/>
      </c>
      <c r="O163" s="49">
        <f>IF($A163="","",MAX(0,$K163-$L163))</f>
        <v/>
      </c>
      <c r="P163" s="21">
        <f>IF(OR($A163="",$O163&lt;=0,$R163=""),0,MAX(1,Setup!$B$3-$R163))</f>
        <v/>
      </c>
      <c r="Q163" s="24">
        <f>IF($A163="","",IF($O163&lt;=0,"",IF($P163&lt;=30,"1–30 Days",IF($P163&lt;=60,"31–60 Days",IF($P163&lt;=90,"61–90 Days","91+ Days")))))</f>
        <v/>
      </c>
      <c r="R163" s="48">
        <f>IF(OR($A163="",$F163="",$G163&lt;=0,$H163&lt;=0),"",IF($N163&lt;=0,"",EDATE($F163,MIN($I163-1,INT($L163/$H163)))))</f>
        <v/>
      </c>
      <c r="S163" s="21">
        <f>IF(OR($A163="",$R163=""),"",$R163-Setup!$B$3)</f>
        <v/>
      </c>
      <c r="T163" s="48">
        <f>IF($A163="","",IF(COUNTIFS(Payments!$B$5:$B$1004,$A163,Payments!$G$5:$G$1004,"Posted")=0,"",LOOKUP(2,1/((Payments!$B$5:$B$1004=$A163)*(Payments!$G$5:$G$1004="Posted")),Payments!$E$5:$E$1004)))</f>
        <v/>
      </c>
      <c r="U163" s="49">
        <f>IF(OR($A163="",$T163=""),"",SUMIFS(Payments!$F$5:$F$1004,Payments!$B$5:$B$1004,$A163,Payments!$G$5:$G$1004,"Posted",Payments!$E$5:$E$1004,$T163))</f>
        <v/>
      </c>
      <c r="V163" s="18" t="n"/>
      <c r="W163" s="46" t="n"/>
      <c r="X163" s="18" t="n"/>
      <c r="Y163" s="24">
        <f>IF($A163="","",IF($C163="Closed",IF($N163&lt;=0,"Paid","Closed With Balance"),IF(Setup!$B$3&lt;$F163,"Starts Later",IF($N163&lt;=0,"Paid",IF($O163&gt;0,"Overdue",IF(AND($R163&lt;&gt;"",$R163&gt;=Setup!$B$3,$R163&lt;=Setup!$B$3+Setup!$B$4),"Due Soon","Current"))))))</f>
        <v/>
      </c>
      <c r="Z163" s="24">
        <f>IF($A163="","",IF(OR($B163="",$C163="",$D163="",$E163="",$F163="",$G163&lt;=0,$H163&lt;=0,$V163=""),"Review",IF($H163&gt;$G163,"Review",IF(AND($W163&lt;&gt;"",NOT(ISNUMBER($W163))),"Review","OK"))))</f>
        <v/>
      </c>
      <c r="AA163" s="24">
        <f>IF($A163="","",IF(COUNTIF($A$5:$A$254,$A163)&gt;1,"Duplicate Plan ID","OK"))</f>
        <v/>
      </c>
    </row>
    <row r="164">
      <c r="A164" s="18" t="n"/>
      <c r="B164" s="18" t="n"/>
      <c r="C164" s="18" t="n"/>
      <c r="D164" s="18" t="n"/>
      <c r="E164" s="18" t="n"/>
      <c r="F164" s="46" t="n"/>
      <c r="G164" s="47" t="n"/>
      <c r="H164" s="47" t="n"/>
      <c r="I164" s="21">
        <f>IF($A164="","",IF(OR($G164&lt;=0,$H164&lt;=0),"",ROUNDUP($G164/$H164,0)))</f>
        <v/>
      </c>
      <c r="J164" s="48">
        <f>IF(OR($A164="",$F164="",$I164=""),"",EDATE($F164,$I164-1))</f>
        <v/>
      </c>
      <c r="K164" s="49">
        <f>IF(OR($A164="",$F164="",$G164&lt;=0,$H164&lt;=0),"",IF(Setup!$B$3&lt;$F164,0,MIN($G164,$H164*MIN($I164,DATEDIF($F164,Setup!$B$3,"m")+1))))</f>
        <v/>
      </c>
      <c r="L164" s="49">
        <f>IF($A164="","",SUMIFS(Payments!$F$5:$F$1004,Payments!$B$5:$B$1004,$A164,Payments!$G$5:$G$1004,"Posted",Payments!$E$5:$E$1004,"&lt;="&amp;Setup!$B$3))</f>
        <v/>
      </c>
      <c r="M164" s="49">
        <f>IF($A164="","",SUMIFS(Payments!$F$5:$F$1004,Payments!$B$5:$B$1004,$A164,Payments!$G$5:$G$1004,"Posted"))</f>
        <v/>
      </c>
      <c r="N164" s="49">
        <f>IF($A164="","",MAX(0,$G164-$L164))</f>
        <v/>
      </c>
      <c r="O164" s="49">
        <f>IF($A164="","",MAX(0,$K164-$L164))</f>
        <v/>
      </c>
      <c r="P164" s="21">
        <f>IF(OR($A164="",$O164&lt;=0,$R164=""),0,MAX(1,Setup!$B$3-$R164))</f>
        <v/>
      </c>
      <c r="Q164" s="24">
        <f>IF($A164="","",IF($O164&lt;=0,"",IF($P164&lt;=30,"1–30 Days",IF($P164&lt;=60,"31–60 Days",IF($P164&lt;=90,"61–90 Days","91+ Days")))))</f>
        <v/>
      </c>
      <c r="R164" s="48">
        <f>IF(OR($A164="",$F164="",$G164&lt;=0,$H164&lt;=0),"",IF($N164&lt;=0,"",EDATE($F164,MIN($I164-1,INT($L164/$H164)))))</f>
        <v/>
      </c>
      <c r="S164" s="21">
        <f>IF(OR($A164="",$R164=""),"",$R164-Setup!$B$3)</f>
        <v/>
      </c>
      <c r="T164" s="48">
        <f>IF($A164="","",IF(COUNTIFS(Payments!$B$5:$B$1004,$A164,Payments!$G$5:$G$1004,"Posted")=0,"",LOOKUP(2,1/((Payments!$B$5:$B$1004=$A164)*(Payments!$G$5:$G$1004="Posted")),Payments!$E$5:$E$1004)))</f>
        <v/>
      </c>
      <c r="U164" s="49">
        <f>IF(OR($A164="",$T164=""),"",SUMIFS(Payments!$F$5:$F$1004,Payments!$B$5:$B$1004,$A164,Payments!$G$5:$G$1004,"Posted",Payments!$E$5:$E$1004,$T164))</f>
        <v/>
      </c>
      <c r="V164" s="18" t="n"/>
      <c r="W164" s="46" t="n"/>
      <c r="X164" s="18" t="n"/>
      <c r="Y164" s="24">
        <f>IF($A164="","",IF($C164="Closed",IF($N164&lt;=0,"Paid","Closed With Balance"),IF(Setup!$B$3&lt;$F164,"Starts Later",IF($N164&lt;=0,"Paid",IF($O164&gt;0,"Overdue",IF(AND($R164&lt;&gt;"",$R164&gt;=Setup!$B$3,$R164&lt;=Setup!$B$3+Setup!$B$4),"Due Soon","Current"))))))</f>
        <v/>
      </c>
      <c r="Z164" s="24">
        <f>IF($A164="","",IF(OR($B164="",$C164="",$D164="",$E164="",$F164="",$G164&lt;=0,$H164&lt;=0,$V164=""),"Review",IF($H164&gt;$G164,"Review",IF(AND($W164&lt;&gt;"",NOT(ISNUMBER($W164))),"Review","OK"))))</f>
        <v/>
      </c>
      <c r="AA164" s="24">
        <f>IF($A164="","",IF(COUNTIF($A$5:$A$254,$A164)&gt;1,"Duplicate Plan ID","OK"))</f>
        <v/>
      </c>
    </row>
    <row r="165">
      <c r="A165" s="18" t="n"/>
      <c r="B165" s="18" t="n"/>
      <c r="C165" s="18" t="n"/>
      <c r="D165" s="18" t="n"/>
      <c r="E165" s="18" t="n"/>
      <c r="F165" s="46" t="n"/>
      <c r="G165" s="47" t="n"/>
      <c r="H165" s="47" t="n"/>
      <c r="I165" s="21">
        <f>IF($A165="","",IF(OR($G165&lt;=0,$H165&lt;=0),"",ROUNDUP($G165/$H165,0)))</f>
        <v/>
      </c>
      <c r="J165" s="48">
        <f>IF(OR($A165="",$F165="",$I165=""),"",EDATE($F165,$I165-1))</f>
        <v/>
      </c>
      <c r="K165" s="49">
        <f>IF(OR($A165="",$F165="",$G165&lt;=0,$H165&lt;=0),"",IF(Setup!$B$3&lt;$F165,0,MIN($G165,$H165*MIN($I165,DATEDIF($F165,Setup!$B$3,"m")+1))))</f>
        <v/>
      </c>
      <c r="L165" s="49">
        <f>IF($A165="","",SUMIFS(Payments!$F$5:$F$1004,Payments!$B$5:$B$1004,$A165,Payments!$G$5:$G$1004,"Posted",Payments!$E$5:$E$1004,"&lt;="&amp;Setup!$B$3))</f>
        <v/>
      </c>
      <c r="M165" s="49">
        <f>IF($A165="","",SUMIFS(Payments!$F$5:$F$1004,Payments!$B$5:$B$1004,$A165,Payments!$G$5:$G$1004,"Posted"))</f>
        <v/>
      </c>
      <c r="N165" s="49">
        <f>IF($A165="","",MAX(0,$G165-$L165))</f>
        <v/>
      </c>
      <c r="O165" s="49">
        <f>IF($A165="","",MAX(0,$K165-$L165))</f>
        <v/>
      </c>
      <c r="P165" s="21">
        <f>IF(OR($A165="",$O165&lt;=0,$R165=""),0,MAX(1,Setup!$B$3-$R165))</f>
        <v/>
      </c>
      <c r="Q165" s="24">
        <f>IF($A165="","",IF($O165&lt;=0,"",IF($P165&lt;=30,"1–30 Days",IF($P165&lt;=60,"31–60 Days",IF($P165&lt;=90,"61–90 Days","91+ Days")))))</f>
        <v/>
      </c>
      <c r="R165" s="48">
        <f>IF(OR($A165="",$F165="",$G165&lt;=0,$H165&lt;=0),"",IF($N165&lt;=0,"",EDATE($F165,MIN($I165-1,INT($L165/$H165)))))</f>
        <v/>
      </c>
      <c r="S165" s="21">
        <f>IF(OR($A165="",$R165=""),"",$R165-Setup!$B$3)</f>
        <v/>
      </c>
      <c r="T165" s="48">
        <f>IF($A165="","",IF(COUNTIFS(Payments!$B$5:$B$1004,$A165,Payments!$G$5:$G$1004,"Posted")=0,"",LOOKUP(2,1/((Payments!$B$5:$B$1004=$A165)*(Payments!$G$5:$G$1004="Posted")),Payments!$E$5:$E$1004)))</f>
        <v/>
      </c>
      <c r="U165" s="49">
        <f>IF(OR($A165="",$T165=""),"",SUMIFS(Payments!$F$5:$F$1004,Payments!$B$5:$B$1004,$A165,Payments!$G$5:$G$1004,"Posted",Payments!$E$5:$E$1004,$T165))</f>
        <v/>
      </c>
      <c r="V165" s="18" t="n"/>
      <c r="W165" s="46" t="n"/>
      <c r="X165" s="18" t="n"/>
      <c r="Y165" s="24">
        <f>IF($A165="","",IF($C165="Closed",IF($N165&lt;=0,"Paid","Closed With Balance"),IF(Setup!$B$3&lt;$F165,"Starts Later",IF($N165&lt;=0,"Paid",IF($O165&gt;0,"Overdue",IF(AND($R165&lt;&gt;"",$R165&gt;=Setup!$B$3,$R165&lt;=Setup!$B$3+Setup!$B$4),"Due Soon","Current"))))))</f>
        <v/>
      </c>
      <c r="Z165" s="24">
        <f>IF($A165="","",IF(OR($B165="",$C165="",$D165="",$E165="",$F165="",$G165&lt;=0,$H165&lt;=0,$V165=""),"Review",IF($H165&gt;$G165,"Review",IF(AND($W165&lt;&gt;"",NOT(ISNUMBER($W165))),"Review","OK"))))</f>
        <v/>
      </c>
      <c r="AA165" s="24">
        <f>IF($A165="","",IF(COUNTIF($A$5:$A$254,$A165)&gt;1,"Duplicate Plan ID","OK"))</f>
        <v/>
      </c>
    </row>
    <row r="166">
      <c r="A166" s="18" t="n"/>
      <c r="B166" s="18" t="n"/>
      <c r="C166" s="18" t="n"/>
      <c r="D166" s="18" t="n"/>
      <c r="E166" s="18" t="n"/>
      <c r="F166" s="46" t="n"/>
      <c r="G166" s="47" t="n"/>
      <c r="H166" s="47" t="n"/>
      <c r="I166" s="21">
        <f>IF($A166="","",IF(OR($G166&lt;=0,$H166&lt;=0),"",ROUNDUP($G166/$H166,0)))</f>
        <v/>
      </c>
      <c r="J166" s="48">
        <f>IF(OR($A166="",$F166="",$I166=""),"",EDATE($F166,$I166-1))</f>
        <v/>
      </c>
      <c r="K166" s="49">
        <f>IF(OR($A166="",$F166="",$G166&lt;=0,$H166&lt;=0),"",IF(Setup!$B$3&lt;$F166,0,MIN($G166,$H166*MIN($I166,DATEDIF($F166,Setup!$B$3,"m")+1))))</f>
        <v/>
      </c>
      <c r="L166" s="49">
        <f>IF($A166="","",SUMIFS(Payments!$F$5:$F$1004,Payments!$B$5:$B$1004,$A166,Payments!$G$5:$G$1004,"Posted",Payments!$E$5:$E$1004,"&lt;="&amp;Setup!$B$3))</f>
        <v/>
      </c>
      <c r="M166" s="49">
        <f>IF($A166="","",SUMIFS(Payments!$F$5:$F$1004,Payments!$B$5:$B$1004,$A166,Payments!$G$5:$G$1004,"Posted"))</f>
        <v/>
      </c>
      <c r="N166" s="49">
        <f>IF($A166="","",MAX(0,$G166-$L166))</f>
        <v/>
      </c>
      <c r="O166" s="49">
        <f>IF($A166="","",MAX(0,$K166-$L166))</f>
        <v/>
      </c>
      <c r="P166" s="21">
        <f>IF(OR($A166="",$O166&lt;=0,$R166=""),0,MAX(1,Setup!$B$3-$R166))</f>
        <v/>
      </c>
      <c r="Q166" s="24">
        <f>IF($A166="","",IF($O166&lt;=0,"",IF($P166&lt;=30,"1–30 Days",IF($P166&lt;=60,"31–60 Days",IF($P166&lt;=90,"61–90 Days","91+ Days")))))</f>
        <v/>
      </c>
      <c r="R166" s="48">
        <f>IF(OR($A166="",$F166="",$G166&lt;=0,$H166&lt;=0),"",IF($N166&lt;=0,"",EDATE($F166,MIN($I166-1,INT($L166/$H166)))))</f>
        <v/>
      </c>
      <c r="S166" s="21">
        <f>IF(OR($A166="",$R166=""),"",$R166-Setup!$B$3)</f>
        <v/>
      </c>
      <c r="T166" s="48">
        <f>IF($A166="","",IF(COUNTIFS(Payments!$B$5:$B$1004,$A166,Payments!$G$5:$G$1004,"Posted")=0,"",LOOKUP(2,1/((Payments!$B$5:$B$1004=$A166)*(Payments!$G$5:$G$1004="Posted")),Payments!$E$5:$E$1004)))</f>
        <v/>
      </c>
      <c r="U166" s="49">
        <f>IF(OR($A166="",$T166=""),"",SUMIFS(Payments!$F$5:$F$1004,Payments!$B$5:$B$1004,$A166,Payments!$G$5:$G$1004,"Posted",Payments!$E$5:$E$1004,$T166))</f>
        <v/>
      </c>
      <c r="V166" s="18" t="n"/>
      <c r="W166" s="46" t="n"/>
      <c r="X166" s="18" t="n"/>
      <c r="Y166" s="24">
        <f>IF($A166="","",IF($C166="Closed",IF($N166&lt;=0,"Paid","Closed With Balance"),IF(Setup!$B$3&lt;$F166,"Starts Later",IF($N166&lt;=0,"Paid",IF($O166&gt;0,"Overdue",IF(AND($R166&lt;&gt;"",$R166&gt;=Setup!$B$3,$R166&lt;=Setup!$B$3+Setup!$B$4),"Due Soon","Current"))))))</f>
        <v/>
      </c>
      <c r="Z166" s="24">
        <f>IF($A166="","",IF(OR($B166="",$C166="",$D166="",$E166="",$F166="",$G166&lt;=0,$H166&lt;=0,$V166=""),"Review",IF($H166&gt;$G166,"Review",IF(AND($W166&lt;&gt;"",NOT(ISNUMBER($W166))),"Review","OK"))))</f>
        <v/>
      </c>
      <c r="AA166" s="24">
        <f>IF($A166="","",IF(COUNTIF($A$5:$A$254,$A166)&gt;1,"Duplicate Plan ID","OK"))</f>
        <v/>
      </c>
    </row>
    <row r="167">
      <c r="A167" s="18" t="n"/>
      <c r="B167" s="18" t="n"/>
      <c r="C167" s="18" t="n"/>
      <c r="D167" s="18" t="n"/>
      <c r="E167" s="18" t="n"/>
      <c r="F167" s="46" t="n"/>
      <c r="G167" s="47" t="n"/>
      <c r="H167" s="47" t="n"/>
      <c r="I167" s="21">
        <f>IF($A167="","",IF(OR($G167&lt;=0,$H167&lt;=0),"",ROUNDUP($G167/$H167,0)))</f>
        <v/>
      </c>
      <c r="J167" s="48">
        <f>IF(OR($A167="",$F167="",$I167=""),"",EDATE($F167,$I167-1))</f>
        <v/>
      </c>
      <c r="K167" s="49">
        <f>IF(OR($A167="",$F167="",$G167&lt;=0,$H167&lt;=0),"",IF(Setup!$B$3&lt;$F167,0,MIN($G167,$H167*MIN($I167,DATEDIF($F167,Setup!$B$3,"m")+1))))</f>
        <v/>
      </c>
      <c r="L167" s="49">
        <f>IF($A167="","",SUMIFS(Payments!$F$5:$F$1004,Payments!$B$5:$B$1004,$A167,Payments!$G$5:$G$1004,"Posted",Payments!$E$5:$E$1004,"&lt;="&amp;Setup!$B$3))</f>
        <v/>
      </c>
      <c r="M167" s="49">
        <f>IF($A167="","",SUMIFS(Payments!$F$5:$F$1004,Payments!$B$5:$B$1004,$A167,Payments!$G$5:$G$1004,"Posted"))</f>
        <v/>
      </c>
      <c r="N167" s="49">
        <f>IF($A167="","",MAX(0,$G167-$L167))</f>
        <v/>
      </c>
      <c r="O167" s="49">
        <f>IF($A167="","",MAX(0,$K167-$L167))</f>
        <v/>
      </c>
      <c r="P167" s="21">
        <f>IF(OR($A167="",$O167&lt;=0,$R167=""),0,MAX(1,Setup!$B$3-$R167))</f>
        <v/>
      </c>
      <c r="Q167" s="24">
        <f>IF($A167="","",IF($O167&lt;=0,"",IF($P167&lt;=30,"1–30 Days",IF($P167&lt;=60,"31–60 Days",IF($P167&lt;=90,"61–90 Days","91+ Days")))))</f>
        <v/>
      </c>
      <c r="R167" s="48">
        <f>IF(OR($A167="",$F167="",$G167&lt;=0,$H167&lt;=0),"",IF($N167&lt;=0,"",EDATE($F167,MIN($I167-1,INT($L167/$H167)))))</f>
        <v/>
      </c>
      <c r="S167" s="21">
        <f>IF(OR($A167="",$R167=""),"",$R167-Setup!$B$3)</f>
        <v/>
      </c>
      <c r="T167" s="48">
        <f>IF($A167="","",IF(COUNTIFS(Payments!$B$5:$B$1004,$A167,Payments!$G$5:$G$1004,"Posted")=0,"",LOOKUP(2,1/((Payments!$B$5:$B$1004=$A167)*(Payments!$G$5:$G$1004="Posted")),Payments!$E$5:$E$1004)))</f>
        <v/>
      </c>
      <c r="U167" s="49">
        <f>IF(OR($A167="",$T167=""),"",SUMIFS(Payments!$F$5:$F$1004,Payments!$B$5:$B$1004,$A167,Payments!$G$5:$G$1004,"Posted",Payments!$E$5:$E$1004,$T167))</f>
        <v/>
      </c>
      <c r="V167" s="18" t="n"/>
      <c r="W167" s="46" t="n"/>
      <c r="X167" s="18" t="n"/>
      <c r="Y167" s="24">
        <f>IF($A167="","",IF($C167="Closed",IF($N167&lt;=0,"Paid","Closed With Balance"),IF(Setup!$B$3&lt;$F167,"Starts Later",IF($N167&lt;=0,"Paid",IF($O167&gt;0,"Overdue",IF(AND($R167&lt;&gt;"",$R167&gt;=Setup!$B$3,$R167&lt;=Setup!$B$3+Setup!$B$4),"Due Soon","Current"))))))</f>
        <v/>
      </c>
      <c r="Z167" s="24">
        <f>IF($A167="","",IF(OR($B167="",$C167="",$D167="",$E167="",$F167="",$G167&lt;=0,$H167&lt;=0,$V167=""),"Review",IF($H167&gt;$G167,"Review",IF(AND($W167&lt;&gt;"",NOT(ISNUMBER($W167))),"Review","OK"))))</f>
        <v/>
      </c>
      <c r="AA167" s="24">
        <f>IF($A167="","",IF(COUNTIF($A$5:$A$254,$A167)&gt;1,"Duplicate Plan ID","OK"))</f>
        <v/>
      </c>
    </row>
    <row r="168">
      <c r="A168" s="18" t="n"/>
      <c r="B168" s="18" t="n"/>
      <c r="C168" s="18" t="n"/>
      <c r="D168" s="18" t="n"/>
      <c r="E168" s="18" t="n"/>
      <c r="F168" s="46" t="n"/>
      <c r="G168" s="47" t="n"/>
      <c r="H168" s="47" t="n"/>
      <c r="I168" s="21">
        <f>IF($A168="","",IF(OR($G168&lt;=0,$H168&lt;=0),"",ROUNDUP($G168/$H168,0)))</f>
        <v/>
      </c>
      <c r="J168" s="48">
        <f>IF(OR($A168="",$F168="",$I168=""),"",EDATE($F168,$I168-1))</f>
        <v/>
      </c>
      <c r="K168" s="49">
        <f>IF(OR($A168="",$F168="",$G168&lt;=0,$H168&lt;=0),"",IF(Setup!$B$3&lt;$F168,0,MIN($G168,$H168*MIN($I168,DATEDIF($F168,Setup!$B$3,"m")+1))))</f>
        <v/>
      </c>
      <c r="L168" s="49">
        <f>IF($A168="","",SUMIFS(Payments!$F$5:$F$1004,Payments!$B$5:$B$1004,$A168,Payments!$G$5:$G$1004,"Posted",Payments!$E$5:$E$1004,"&lt;="&amp;Setup!$B$3))</f>
        <v/>
      </c>
      <c r="M168" s="49">
        <f>IF($A168="","",SUMIFS(Payments!$F$5:$F$1004,Payments!$B$5:$B$1004,$A168,Payments!$G$5:$G$1004,"Posted"))</f>
        <v/>
      </c>
      <c r="N168" s="49">
        <f>IF($A168="","",MAX(0,$G168-$L168))</f>
        <v/>
      </c>
      <c r="O168" s="49">
        <f>IF($A168="","",MAX(0,$K168-$L168))</f>
        <v/>
      </c>
      <c r="P168" s="21">
        <f>IF(OR($A168="",$O168&lt;=0,$R168=""),0,MAX(1,Setup!$B$3-$R168))</f>
        <v/>
      </c>
      <c r="Q168" s="24">
        <f>IF($A168="","",IF($O168&lt;=0,"",IF($P168&lt;=30,"1–30 Days",IF($P168&lt;=60,"31–60 Days",IF($P168&lt;=90,"61–90 Days","91+ Days")))))</f>
        <v/>
      </c>
      <c r="R168" s="48">
        <f>IF(OR($A168="",$F168="",$G168&lt;=0,$H168&lt;=0),"",IF($N168&lt;=0,"",EDATE($F168,MIN($I168-1,INT($L168/$H168)))))</f>
        <v/>
      </c>
      <c r="S168" s="21">
        <f>IF(OR($A168="",$R168=""),"",$R168-Setup!$B$3)</f>
        <v/>
      </c>
      <c r="T168" s="48">
        <f>IF($A168="","",IF(COUNTIFS(Payments!$B$5:$B$1004,$A168,Payments!$G$5:$G$1004,"Posted")=0,"",LOOKUP(2,1/((Payments!$B$5:$B$1004=$A168)*(Payments!$G$5:$G$1004="Posted")),Payments!$E$5:$E$1004)))</f>
        <v/>
      </c>
      <c r="U168" s="49">
        <f>IF(OR($A168="",$T168=""),"",SUMIFS(Payments!$F$5:$F$1004,Payments!$B$5:$B$1004,$A168,Payments!$G$5:$G$1004,"Posted",Payments!$E$5:$E$1004,$T168))</f>
        <v/>
      </c>
      <c r="V168" s="18" t="n"/>
      <c r="W168" s="46" t="n"/>
      <c r="X168" s="18" t="n"/>
      <c r="Y168" s="24">
        <f>IF($A168="","",IF($C168="Closed",IF($N168&lt;=0,"Paid","Closed With Balance"),IF(Setup!$B$3&lt;$F168,"Starts Later",IF($N168&lt;=0,"Paid",IF($O168&gt;0,"Overdue",IF(AND($R168&lt;&gt;"",$R168&gt;=Setup!$B$3,$R168&lt;=Setup!$B$3+Setup!$B$4),"Due Soon","Current"))))))</f>
        <v/>
      </c>
      <c r="Z168" s="24">
        <f>IF($A168="","",IF(OR($B168="",$C168="",$D168="",$E168="",$F168="",$G168&lt;=0,$H168&lt;=0,$V168=""),"Review",IF($H168&gt;$G168,"Review",IF(AND($W168&lt;&gt;"",NOT(ISNUMBER($W168))),"Review","OK"))))</f>
        <v/>
      </c>
      <c r="AA168" s="24">
        <f>IF($A168="","",IF(COUNTIF($A$5:$A$254,$A168)&gt;1,"Duplicate Plan ID","OK"))</f>
        <v/>
      </c>
    </row>
    <row r="169">
      <c r="A169" s="18" t="n"/>
      <c r="B169" s="18" t="n"/>
      <c r="C169" s="18" t="n"/>
      <c r="D169" s="18" t="n"/>
      <c r="E169" s="18" t="n"/>
      <c r="F169" s="46" t="n"/>
      <c r="G169" s="47" t="n"/>
      <c r="H169" s="47" t="n"/>
      <c r="I169" s="21">
        <f>IF($A169="","",IF(OR($G169&lt;=0,$H169&lt;=0),"",ROUNDUP($G169/$H169,0)))</f>
        <v/>
      </c>
      <c r="J169" s="48">
        <f>IF(OR($A169="",$F169="",$I169=""),"",EDATE($F169,$I169-1))</f>
        <v/>
      </c>
      <c r="K169" s="49">
        <f>IF(OR($A169="",$F169="",$G169&lt;=0,$H169&lt;=0),"",IF(Setup!$B$3&lt;$F169,0,MIN($G169,$H169*MIN($I169,DATEDIF($F169,Setup!$B$3,"m")+1))))</f>
        <v/>
      </c>
      <c r="L169" s="49">
        <f>IF($A169="","",SUMIFS(Payments!$F$5:$F$1004,Payments!$B$5:$B$1004,$A169,Payments!$G$5:$G$1004,"Posted",Payments!$E$5:$E$1004,"&lt;="&amp;Setup!$B$3))</f>
        <v/>
      </c>
      <c r="M169" s="49">
        <f>IF($A169="","",SUMIFS(Payments!$F$5:$F$1004,Payments!$B$5:$B$1004,$A169,Payments!$G$5:$G$1004,"Posted"))</f>
        <v/>
      </c>
      <c r="N169" s="49">
        <f>IF($A169="","",MAX(0,$G169-$L169))</f>
        <v/>
      </c>
      <c r="O169" s="49">
        <f>IF($A169="","",MAX(0,$K169-$L169))</f>
        <v/>
      </c>
      <c r="P169" s="21">
        <f>IF(OR($A169="",$O169&lt;=0,$R169=""),0,MAX(1,Setup!$B$3-$R169))</f>
        <v/>
      </c>
      <c r="Q169" s="24">
        <f>IF($A169="","",IF($O169&lt;=0,"",IF($P169&lt;=30,"1–30 Days",IF($P169&lt;=60,"31–60 Days",IF($P169&lt;=90,"61–90 Days","91+ Days")))))</f>
        <v/>
      </c>
      <c r="R169" s="48">
        <f>IF(OR($A169="",$F169="",$G169&lt;=0,$H169&lt;=0),"",IF($N169&lt;=0,"",EDATE($F169,MIN($I169-1,INT($L169/$H169)))))</f>
        <v/>
      </c>
      <c r="S169" s="21">
        <f>IF(OR($A169="",$R169=""),"",$R169-Setup!$B$3)</f>
        <v/>
      </c>
      <c r="T169" s="48">
        <f>IF($A169="","",IF(COUNTIFS(Payments!$B$5:$B$1004,$A169,Payments!$G$5:$G$1004,"Posted")=0,"",LOOKUP(2,1/((Payments!$B$5:$B$1004=$A169)*(Payments!$G$5:$G$1004="Posted")),Payments!$E$5:$E$1004)))</f>
        <v/>
      </c>
      <c r="U169" s="49">
        <f>IF(OR($A169="",$T169=""),"",SUMIFS(Payments!$F$5:$F$1004,Payments!$B$5:$B$1004,$A169,Payments!$G$5:$G$1004,"Posted",Payments!$E$5:$E$1004,$T169))</f>
        <v/>
      </c>
      <c r="V169" s="18" t="n"/>
      <c r="W169" s="46" t="n"/>
      <c r="X169" s="18" t="n"/>
      <c r="Y169" s="24">
        <f>IF($A169="","",IF($C169="Closed",IF($N169&lt;=0,"Paid","Closed With Balance"),IF(Setup!$B$3&lt;$F169,"Starts Later",IF($N169&lt;=0,"Paid",IF($O169&gt;0,"Overdue",IF(AND($R169&lt;&gt;"",$R169&gt;=Setup!$B$3,$R169&lt;=Setup!$B$3+Setup!$B$4),"Due Soon","Current"))))))</f>
        <v/>
      </c>
      <c r="Z169" s="24">
        <f>IF($A169="","",IF(OR($B169="",$C169="",$D169="",$E169="",$F169="",$G169&lt;=0,$H169&lt;=0,$V169=""),"Review",IF($H169&gt;$G169,"Review",IF(AND($W169&lt;&gt;"",NOT(ISNUMBER($W169))),"Review","OK"))))</f>
        <v/>
      </c>
      <c r="AA169" s="24">
        <f>IF($A169="","",IF(COUNTIF($A$5:$A$254,$A169)&gt;1,"Duplicate Plan ID","OK"))</f>
        <v/>
      </c>
    </row>
    <row r="170">
      <c r="A170" s="18" t="n"/>
      <c r="B170" s="18" t="n"/>
      <c r="C170" s="18" t="n"/>
      <c r="D170" s="18" t="n"/>
      <c r="E170" s="18" t="n"/>
      <c r="F170" s="46" t="n"/>
      <c r="G170" s="47" t="n"/>
      <c r="H170" s="47" t="n"/>
      <c r="I170" s="21">
        <f>IF($A170="","",IF(OR($G170&lt;=0,$H170&lt;=0),"",ROUNDUP($G170/$H170,0)))</f>
        <v/>
      </c>
      <c r="J170" s="48">
        <f>IF(OR($A170="",$F170="",$I170=""),"",EDATE($F170,$I170-1))</f>
        <v/>
      </c>
      <c r="K170" s="49">
        <f>IF(OR($A170="",$F170="",$G170&lt;=0,$H170&lt;=0),"",IF(Setup!$B$3&lt;$F170,0,MIN($G170,$H170*MIN($I170,DATEDIF($F170,Setup!$B$3,"m")+1))))</f>
        <v/>
      </c>
      <c r="L170" s="49">
        <f>IF($A170="","",SUMIFS(Payments!$F$5:$F$1004,Payments!$B$5:$B$1004,$A170,Payments!$G$5:$G$1004,"Posted",Payments!$E$5:$E$1004,"&lt;="&amp;Setup!$B$3))</f>
        <v/>
      </c>
      <c r="M170" s="49">
        <f>IF($A170="","",SUMIFS(Payments!$F$5:$F$1004,Payments!$B$5:$B$1004,$A170,Payments!$G$5:$G$1004,"Posted"))</f>
        <v/>
      </c>
      <c r="N170" s="49">
        <f>IF($A170="","",MAX(0,$G170-$L170))</f>
        <v/>
      </c>
      <c r="O170" s="49">
        <f>IF($A170="","",MAX(0,$K170-$L170))</f>
        <v/>
      </c>
      <c r="P170" s="21">
        <f>IF(OR($A170="",$O170&lt;=0,$R170=""),0,MAX(1,Setup!$B$3-$R170))</f>
        <v/>
      </c>
      <c r="Q170" s="24">
        <f>IF($A170="","",IF($O170&lt;=0,"",IF($P170&lt;=30,"1–30 Days",IF($P170&lt;=60,"31–60 Days",IF($P170&lt;=90,"61–90 Days","91+ Days")))))</f>
        <v/>
      </c>
      <c r="R170" s="48">
        <f>IF(OR($A170="",$F170="",$G170&lt;=0,$H170&lt;=0),"",IF($N170&lt;=0,"",EDATE($F170,MIN($I170-1,INT($L170/$H170)))))</f>
        <v/>
      </c>
      <c r="S170" s="21">
        <f>IF(OR($A170="",$R170=""),"",$R170-Setup!$B$3)</f>
        <v/>
      </c>
      <c r="T170" s="48">
        <f>IF($A170="","",IF(COUNTIFS(Payments!$B$5:$B$1004,$A170,Payments!$G$5:$G$1004,"Posted")=0,"",LOOKUP(2,1/((Payments!$B$5:$B$1004=$A170)*(Payments!$G$5:$G$1004="Posted")),Payments!$E$5:$E$1004)))</f>
        <v/>
      </c>
      <c r="U170" s="49">
        <f>IF(OR($A170="",$T170=""),"",SUMIFS(Payments!$F$5:$F$1004,Payments!$B$5:$B$1004,$A170,Payments!$G$5:$G$1004,"Posted",Payments!$E$5:$E$1004,$T170))</f>
        <v/>
      </c>
      <c r="V170" s="18" t="n"/>
      <c r="W170" s="46" t="n"/>
      <c r="X170" s="18" t="n"/>
      <c r="Y170" s="24">
        <f>IF($A170="","",IF($C170="Closed",IF($N170&lt;=0,"Paid","Closed With Balance"),IF(Setup!$B$3&lt;$F170,"Starts Later",IF($N170&lt;=0,"Paid",IF($O170&gt;0,"Overdue",IF(AND($R170&lt;&gt;"",$R170&gt;=Setup!$B$3,$R170&lt;=Setup!$B$3+Setup!$B$4),"Due Soon","Current"))))))</f>
        <v/>
      </c>
      <c r="Z170" s="24">
        <f>IF($A170="","",IF(OR($B170="",$C170="",$D170="",$E170="",$F170="",$G170&lt;=0,$H170&lt;=0,$V170=""),"Review",IF($H170&gt;$G170,"Review",IF(AND($W170&lt;&gt;"",NOT(ISNUMBER($W170))),"Review","OK"))))</f>
        <v/>
      </c>
      <c r="AA170" s="24">
        <f>IF($A170="","",IF(COUNTIF($A$5:$A$254,$A170)&gt;1,"Duplicate Plan ID","OK"))</f>
        <v/>
      </c>
    </row>
    <row r="171">
      <c r="A171" s="18" t="n"/>
      <c r="B171" s="18" t="n"/>
      <c r="C171" s="18" t="n"/>
      <c r="D171" s="18" t="n"/>
      <c r="E171" s="18" t="n"/>
      <c r="F171" s="46" t="n"/>
      <c r="G171" s="47" t="n"/>
      <c r="H171" s="47" t="n"/>
      <c r="I171" s="21">
        <f>IF($A171="","",IF(OR($G171&lt;=0,$H171&lt;=0),"",ROUNDUP($G171/$H171,0)))</f>
        <v/>
      </c>
      <c r="J171" s="48">
        <f>IF(OR($A171="",$F171="",$I171=""),"",EDATE($F171,$I171-1))</f>
        <v/>
      </c>
      <c r="K171" s="49">
        <f>IF(OR($A171="",$F171="",$G171&lt;=0,$H171&lt;=0),"",IF(Setup!$B$3&lt;$F171,0,MIN($G171,$H171*MIN($I171,DATEDIF($F171,Setup!$B$3,"m")+1))))</f>
        <v/>
      </c>
      <c r="L171" s="49">
        <f>IF($A171="","",SUMIFS(Payments!$F$5:$F$1004,Payments!$B$5:$B$1004,$A171,Payments!$G$5:$G$1004,"Posted",Payments!$E$5:$E$1004,"&lt;="&amp;Setup!$B$3))</f>
        <v/>
      </c>
      <c r="M171" s="49">
        <f>IF($A171="","",SUMIFS(Payments!$F$5:$F$1004,Payments!$B$5:$B$1004,$A171,Payments!$G$5:$G$1004,"Posted"))</f>
        <v/>
      </c>
      <c r="N171" s="49">
        <f>IF($A171="","",MAX(0,$G171-$L171))</f>
        <v/>
      </c>
      <c r="O171" s="49">
        <f>IF($A171="","",MAX(0,$K171-$L171))</f>
        <v/>
      </c>
      <c r="P171" s="21">
        <f>IF(OR($A171="",$O171&lt;=0,$R171=""),0,MAX(1,Setup!$B$3-$R171))</f>
        <v/>
      </c>
      <c r="Q171" s="24">
        <f>IF($A171="","",IF($O171&lt;=0,"",IF($P171&lt;=30,"1–30 Days",IF($P171&lt;=60,"31–60 Days",IF($P171&lt;=90,"61–90 Days","91+ Days")))))</f>
        <v/>
      </c>
      <c r="R171" s="48">
        <f>IF(OR($A171="",$F171="",$G171&lt;=0,$H171&lt;=0),"",IF($N171&lt;=0,"",EDATE($F171,MIN($I171-1,INT($L171/$H171)))))</f>
        <v/>
      </c>
      <c r="S171" s="21">
        <f>IF(OR($A171="",$R171=""),"",$R171-Setup!$B$3)</f>
        <v/>
      </c>
      <c r="T171" s="48">
        <f>IF($A171="","",IF(COUNTIFS(Payments!$B$5:$B$1004,$A171,Payments!$G$5:$G$1004,"Posted")=0,"",LOOKUP(2,1/((Payments!$B$5:$B$1004=$A171)*(Payments!$G$5:$G$1004="Posted")),Payments!$E$5:$E$1004)))</f>
        <v/>
      </c>
      <c r="U171" s="49">
        <f>IF(OR($A171="",$T171=""),"",SUMIFS(Payments!$F$5:$F$1004,Payments!$B$5:$B$1004,$A171,Payments!$G$5:$G$1004,"Posted",Payments!$E$5:$E$1004,$T171))</f>
        <v/>
      </c>
      <c r="V171" s="18" t="n"/>
      <c r="W171" s="46" t="n"/>
      <c r="X171" s="18" t="n"/>
      <c r="Y171" s="24">
        <f>IF($A171="","",IF($C171="Closed",IF($N171&lt;=0,"Paid","Closed With Balance"),IF(Setup!$B$3&lt;$F171,"Starts Later",IF($N171&lt;=0,"Paid",IF($O171&gt;0,"Overdue",IF(AND($R171&lt;&gt;"",$R171&gt;=Setup!$B$3,$R171&lt;=Setup!$B$3+Setup!$B$4),"Due Soon","Current"))))))</f>
        <v/>
      </c>
      <c r="Z171" s="24">
        <f>IF($A171="","",IF(OR($B171="",$C171="",$D171="",$E171="",$F171="",$G171&lt;=0,$H171&lt;=0,$V171=""),"Review",IF($H171&gt;$G171,"Review",IF(AND($W171&lt;&gt;"",NOT(ISNUMBER($W171))),"Review","OK"))))</f>
        <v/>
      </c>
      <c r="AA171" s="24">
        <f>IF($A171="","",IF(COUNTIF($A$5:$A$254,$A171)&gt;1,"Duplicate Plan ID","OK"))</f>
        <v/>
      </c>
    </row>
    <row r="172">
      <c r="A172" s="18" t="n"/>
      <c r="B172" s="18" t="n"/>
      <c r="C172" s="18" t="n"/>
      <c r="D172" s="18" t="n"/>
      <c r="E172" s="18" t="n"/>
      <c r="F172" s="46" t="n"/>
      <c r="G172" s="47" t="n"/>
      <c r="H172" s="47" t="n"/>
      <c r="I172" s="21">
        <f>IF($A172="","",IF(OR($G172&lt;=0,$H172&lt;=0),"",ROUNDUP($G172/$H172,0)))</f>
        <v/>
      </c>
      <c r="J172" s="48">
        <f>IF(OR($A172="",$F172="",$I172=""),"",EDATE($F172,$I172-1))</f>
        <v/>
      </c>
      <c r="K172" s="49">
        <f>IF(OR($A172="",$F172="",$G172&lt;=0,$H172&lt;=0),"",IF(Setup!$B$3&lt;$F172,0,MIN($G172,$H172*MIN($I172,DATEDIF($F172,Setup!$B$3,"m")+1))))</f>
        <v/>
      </c>
      <c r="L172" s="49">
        <f>IF($A172="","",SUMIFS(Payments!$F$5:$F$1004,Payments!$B$5:$B$1004,$A172,Payments!$G$5:$G$1004,"Posted",Payments!$E$5:$E$1004,"&lt;="&amp;Setup!$B$3))</f>
        <v/>
      </c>
      <c r="M172" s="49">
        <f>IF($A172="","",SUMIFS(Payments!$F$5:$F$1004,Payments!$B$5:$B$1004,$A172,Payments!$G$5:$G$1004,"Posted"))</f>
        <v/>
      </c>
      <c r="N172" s="49">
        <f>IF($A172="","",MAX(0,$G172-$L172))</f>
        <v/>
      </c>
      <c r="O172" s="49">
        <f>IF($A172="","",MAX(0,$K172-$L172))</f>
        <v/>
      </c>
      <c r="P172" s="21">
        <f>IF(OR($A172="",$O172&lt;=0,$R172=""),0,MAX(1,Setup!$B$3-$R172))</f>
        <v/>
      </c>
      <c r="Q172" s="24">
        <f>IF($A172="","",IF($O172&lt;=0,"",IF($P172&lt;=30,"1–30 Days",IF($P172&lt;=60,"31–60 Days",IF($P172&lt;=90,"61–90 Days","91+ Days")))))</f>
        <v/>
      </c>
      <c r="R172" s="48">
        <f>IF(OR($A172="",$F172="",$G172&lt;=0,$H172&lt;=0),"",IF($N172&lt;=0,"",EDATE($F172,MIN($I172-1,INT($L172/$H172)))))</f>
        <v/>
      </c>
      <c r="S172" s="21">
        <f>IF(OR($A172="",$R172=""),"",$R172-Setup!$B$3)</f>
        <v/>
      </c>
      <c r="T172" s="48">
        <f>IF($A172="","",IF(COUNTIFS(Payments!$B$5:$B$1004,$A172,Payments!$G$5:$G$1004,"Posted")=0,"",LOOKUP(2,1/((Payments!$B$5:$B$1004=$A172)*(Payments!$G$5:$G$1004="Posted")),Payments!$E$5:$E$1004)))</f>
        <v/>
      </c>
      <c r="U172" s="49">
        <f>IF(OR($A172="",$T172=""),"",SUMIFS(Payments!$F$5:$F$1004,Payments!$B$5:$B$1004,$A172,Payments!$G$5:$G$1004,"Posted",Payments!$E$5:$E$1004,$T172))</f>
        <v/>
      </c>
      <c r="V172" s="18" t="n"/>
      <c r="W172" s="46" t="n"/>
      <c r="X172" s="18" t="n"/>
      <c r="Y172" s="24">
        <f>IF($A172="","",IF($C172="Closed",IF($N172&lt;=0,"Paid","Closed With Balance"),IF(Setup!$B$3&lt;$F172,"Starts Later",IF($N172&lt;=0,"Paid",IF($O172&gt;0,"Overdue",IF(AND($R172&lt;&gt;"",$R172&gt;=Setup!$B$3,$R172&lt;=Setup!$B$3+Setup!$B$4),"Due Soon","Current"))))))</f>
        <v/>
      </c>
      <c r="Z172" s="24">
        <f>IF($A172="","",IF(OR($B172="",$C172="",$D172="",$E172="",$F172="",$G172&lt;=0,$H172&lt;=0,$V172=""),"Review",IF($H172&gt;$G172,"Review",IF(AND($W172&lt;&gt;"",NOT(ISNUMBER($W172))),"Review","OK"))))</f>
        <v/>
      </c>
      <c r="AA172" s="24">
        <f>IF($A172="","",IF(COUNTIF($A$5:$A$254,$A172)&gt;1,"Duplicate Plan ID","OK"))</f>
        <v/>
      </c>
    </row>
    <row r="173">
      <c r="A173" s="18" t="n"/>
      <c r="B173" s="18" t="n"/>
      <c r="C173" s="18" t="n"/>
      <c r="D173" s="18" t="n"/>
      <c r="E173" s="18" t="n"/>
      <c r="F173" s="46" t="n"/>
      <c r="G173" s="47" t="n"/>
      <c r="H173" s="47" t="n"/>
      <c r="I173" s="21">
        <f>IF($A173="","",IF(OR($G173&lt;=0,$H173&lt;=0),"",ROUNDUP($G173/$H173,0)))</f>
        <v/>
      </c>
      <c r="J173" s="48">
        <f>IF(OR($A173="",$F173="",$I173=""),"",EDATE($F173,$I173-1))</f>
        <v/>
      </c>
      <c r="K173" s="49">
        <f>IF(OR($A173="",$F173="",$G173&lt;=0,$H173&lt;=0),"",IF(Setup!$B$3&lt;$F173,0,MIN($G173,$H173*MIN($I173,DATEDIF($F173,Setup!$B$3,"m")+1))))</f>
        <v/>
      </c>
      <c r="L173" s="49">
        <f>IF($A173="","",SUMIFS(Payments!$F$5:$F$1004,Payments!$B$5:$B$1004,$A173,Payments!$G$5:$G$1004,"Posted",Payments!$E$5:$E$1004,"&lt;="&amp;Setup!$B$3))</f>
        <v/>
      </c>
      <c r="M173" s="49">
        <f>IF($A173="","",SUMIFS(Payments!$F$5:$F$1004,Payments!$B$5:$B$1004,$A173,Payments!$G$5:$G$1004,"Posted"))</f>
        <v/>
      </c>
      <c r="N173" s="49">
        <f>IF($A173="","",MAX(0,$G173-$L173))</f>
        <v/>
      </c>
      <c r="O173" s="49">
        <f>IF($A173="","",MAX(0,$K173-$L173))</f>
        <v/>
      </c>
      <c r="P173" s="21">
        <f>IF(OR($A173="",$O173&lt;=0,$R173=""),0,MAX(1,Setup!$B$3-$R173))</f>
        <v/>
      </c>
      <c r="Q173" s="24">
        <f>IF($A173="","",IF($O173&lt;=0,"",IF($P173&lt;=30,"1–30 Days",IF($P173&lt;=60,"31–60 Days",IF($P173&lt;=90,"61–90 Days","91+ Days")))))</f>
        <v/>
      </c>
      <c r="R173" s="48">
        <f>IF(OR($A173="",$F173="",$G173&lt;=0,$H173&lt;=0),"",IF($N173&lt;=0,"",EDATE($F173,MIN($I173-1,INT($L173/$H173)))))</f>
        <v/>
      </c>
      <c r="S173" s="21">
        <f>IF(OR($A173="",$R173=""),"",$R173-Setup!$B$3)</f>
        <v/>
      </c>
      <c r="T173" s="48">
        <f>IF($A173="","",IF(COUNTIFS(Payments!$B$5:$B$1004,$A173,Payments!$G$5:$G$1004,"Posted")=0,"",LOOKUP(2,1/((Payments!$B$5:$B$1004=$A173)*(Payments!$G$5:$G$1004="Posted")),Payments!$E$5:$E$1004)))</f>
        <v/>
      </c>
      <c r="U173" s="49">
        <f>IF(OR($A173="",$T173=""),"",SUMIFS(Payments!$F$5:$F$1004,Payments!$B$5:$B$1004,$A173,Payments!$G$5:$G$1004,"Posted",Payments!$E$5:$E$1004,$T173))</f>
        <v/>
      </c>
      <c r="V173" s="18" t="n"/>
      <c r="W173" s="46" t="n"/>
      <c r="X173" s="18" t="n"/>
      <c r="Y173" s="24">
        <f>IF($A173="","",IF($C173="Closed",IF($N173&lt;=0,"Paid","Closed With Balance"),IF(Setup!$B$3&lt;$F173,"Starts Later",IF($N173&lt;=0,"Paid",IF($O173&gt;0,"Overdue",IF(AND($R173&lt;&gt;"",$R173&gt;=Setup!$B$3,$R173&lt;=Setup!$B$3+Setup!$B$4),"Due Soon","Current"))))))</f>
        <v/>
      </c>
      <c r="Z173" s="24">
        <f>IF($A173="","",IF(OR($B173="",$C173="",$D173="",$E173="",$F173="",$G173&lt;=0,$H173&lt;=0,$V173=""),"Review",IF($H173&gt;$G173,"Review",IF(AND($W173&lt;&gt;"",NOT(ISNUMBER($W173))),"Review","OK"))))</f>
        <v/>
      </c>
      <c r="AA173" s="24">
        <f>IF($A173="","",IF(COUNTIF($A$5:$A$254,$A173)&gt;1,"Duplicate Plan ID","OK"))</f>
        <v/>
      </c>
    </row>
    <row r="174">
      <c r="A174" s="18" t="n"/>
      <c r="B174" s="18" t="n"/>
      <c r="C174" s="18" t="n"/>
      <c r="D174" s="18" t="n"/>
      <c r="E174" s="18" t="n"/>
      <c r="F174" s="46" t="n"/>
      <c r="G174" s="47" t="n"/>
      <c r="H174" s="47" t="n"/>
      <c r="I174" s="21">
        <f>IF($A174="","",IF(OR($G174&lt;=0,$H174&lt;=0),"",ROUNDUP($G174/$H174,0)))</f>
        <v/>
      </c>
      <c r="J174" s="48">
        <f>IF(OR($A174="",$F174="",$I174=""),"",EDATE($F174,$I174-1))</f>
        <v/>
      </c>
      <c r="K174" s="49">
        <f>IF(OR($A174="",$F174="",$G174&lt;=0,$H174&lt;=0),"",IF(Setup!$B$3&lt;$F174,0,MIN($G174,$H174*MIN($I174,DATEDIF($F174,Setup!$B$3,"m")+1))))</f>
        <v/>
      </c>
      <c r="L174" s="49">
        <f>IF($A174="","",SUMIFS(Payments!$F$5:$F$1004,Payments!$B$5:$B$1004,$A174,Payments!$G$5:$G$1004,"Posted",Payments!$E$5:$E$1004,"&lt;="&amp;Setup!$B$3))</f>
        <v/>
      </c>
      <c r="M174" s="49">
        <f>IF($A174="","",SUMIFS(Payments!$F$5:$F$1004,Payments!$B$5:$B$1004,$A174,Payments!$G$5:$G$1004,"Posted"))</f>
        <v/>
      </c>
      <c r="N174" s="49">
        <f>IF($A174="","",MAX(0,$G174-$L174))</f>
        <v/>
      </c>
      <c r="O174" s="49">
        <f>IF($A174="","",MAX(0,$K174-$L174))</f>
        <v/>
      </c>
      <c r="P174" s="21">
        <f>IF(OR($A174="",$O174&lt;=0,$R174=""),0,MAX(1,Setup!$B$3-$R174))</f>
        <v/>
      </c>
      <c r="Q174" s="24">
        <f>IF($A174="","",IF($O174&lt;=0,"",IF($P174&lt;=30,"1–30 Days",IF($P174&lt;=60,"31–60 Days",IF($P174&lt;=90,"61–90 Days","91+ Days")))))</f>
        <v/>
      </c>
      <c r="R174" s="48">
        <f>IF(OR($A174="",$F174="",$G174&lt;=0,$H174&lt;=0),"",IF($N174&lt;=0,"",EDATE($F174,MIN($I174-1,INT($L174/$H174)))))</f>
        <v/>
      </c>
      <c r="S174" s="21">
        <f>IF(OR($A174="",$R174=""),"",$R174-Setup!$B$3)</f>
        <v/>
      </c>
      <c r="T174" s="48">
        <f>IF($A174="","",IF(COUNTIFS(Payments!$B$5:$B$1004,$A174,Payments!$G$5:$G$1004,"Posted")=0,"",LOOKUP(2,1/((Payments!$B$5:$B$1004=$A174)*(Payments!$G$5:$G$1004="Posted")),Payments!$E$5:$E$1004)))</f>
        <v/>
      </c>
      <c r="U174" s="49">
        <f>IF(OR($A174="",$T174=""),"",SUMIFS(Payments!$F$5:$F$1004,Payments!$B$5:$B$1004,$A174,Payments!$G$5:$G$1004,"Posted",Payments!$E$5:$E$1004,$T174))</f>
        <v/>
      </c>
      <c r="V174" s="18" t="n"/>
      <c r="W174" s="46" t="n"/>
      <c r="X174" s="18" t="n"/>
      <c r="Y174" s="24">
        <f>IF($A174="","",IF($C174="Closed",IF($N174&lt;=0,"Paid","Closed With Balance"),IF(Setup!$B$3&lt;$F174,"Starts Later",IF($N174&lt;=0,"Paid",IF($O174&gt;0,"Overdue",IF(AND($R174&lt;&gt;"",$R174&gt;=Setup!$B$3,$R174&lt;=Setup!$B$3+Setup!$B$4),"Due Soon","Current"))))))</f>
        <v/>
      </c>
      <c r="Z174" s="24">
        <f>IF($A174="","",IF(OR($B174="",$C174="",$D174="",$E174="",$F174="",$G174&lt;=0,$H174&lt;=0,$V174=""),"Review",IF($H174&gt;$G174,"Review",IF(AND($W174&lt;&gt;"",NOT(ISNUMBER($W174))),"Review","OK"))))</f>
        <v/>
      </c>
      <c r="AA174" s="24">
        <f>IF($A174="","",IF(COUNTIF($A$5:$A$254,$A174)&gt;1,"Duplicate Plan ID","OK"))</f>
        <v/>
      </c>
    </row>
    <row r="175">
      <c r="A175" s="18" t="n"/>
      <c r="B175" s="18" t="n"/>
      <c r="C175" s="18" t="n"/>
      <c r="D175" s="18" t="n"/>
      <c r="E175" s="18" t="n"/>
      <c r="F175" s="46" t="n"/>
      <c r="G175" s="47" t="n"/>
      <c r="H175" s="47" t="n"/>
      <c r="I175" s="21">
        <f>IF($A175="","",IF(OR($G175&lt;=0,$H175&lt;=0),"",ROUNDUP($G175/$H175,0)))</f>
        <v/>
      </c>
      <c r="J175" s="48">
        <f>IF(OR($A175="",$F175="",$I175=""),"",EDATE($F175,$I175-1))</f>
        <v/>
      </c>
      <c r="K175" s="49">
        <f>IF(OR($A175="",$F175="",$G175&lt;=0,$H175&lt;=0),"",IF(Setup!$B$3&lt;$F175,0,MIN($G175,$H175*MIN($I175,DATEDIF($F175,Setup!$B$3,"m")+1))))</f>
        <v/>
      </c>
      <c r="L175" s="49">
        <f>IF($A175="","",SUMIFS(Payments!$F$5:$F$1004,Payments!$B$5:$B$1004,$A175,Payments!$G$5:$G$1004,"Posted",Payments!$E$5:$E$1004,"&lt;="&amp;Setup!$B$3))</f>
        <v/>
      </c>
      <c r="M175" s="49">
        <f>IF($A175="","",SUMIFS(Payments!$F$5:$F$1004,Payments!$B$5:$B$1004,$A175,Payments!$G$5:$G$1004,"Posted"))</f>
        <v/>
      </c>
      <c r="N175" s="49">
        <f>IF($A175="","",MAX(0,$G175-$L175))</f>
        <v/>
      </c>
      <c r="O175" s="49">
        <f>IF($A175="","",MAX(0,$K175-$L175))</f>
        <v/>
      </c>
      <c r="P175" s="21">
        <f>IF(OR($A175="",$O175&lt;=0,$R175=""),0,MAX(1,Setup!$B$3-$R175))</f>
        <v/>
      </c>
      <c r="Q175" s="24">
        <f>IF($A175="","",IF($O175&lt;=0,"",IF($P175&lt;=30,"1–30 Days",IF($P175&lt;=60,"31–60 Days",IF($P175&lt;=90,"61–90 Days","91+ Days")))))</f>
        <v/>
      </c>
      <c r="R175" s="48">
        <f>IF(OR($A175="",$F175="",$G175&lt;=0,$H175&lt;=0),"",IF($N175&lt;=0,"",EDATE($F175,MIN($I175-1,INT($L175/$H175)))))</f>
        <v/>
      </c>
      <c r="S175" s="21">
        <f>IF(OR($A175="",$R175=""),"",$R175-Setup!$B$3)</f>
        <v/>
      </c>
      <c r="T175" s="48">
        <f>IF($A175="","",IF(COUNTIFS(Payments!$B$5:$B$1004,$A175,Payments!$G$5:$G$1004,"Posted")=0,"",LOOKUP(2,1/((Payments!$B$5:$B$1004=$A175)*(Payments!$G$5:$G$1004="Posted")),Payments!$E$5:$E$1004)))</f>
        <v/>
      </c>
      <c r="U175" s="49">
        <f>IF(OR($A175="",$T175=""),"",SUMIFS(Payments!$F$5:$F$1004,Payments!$B$5:$B$1004,$A175,Payments!$G$5:$G$1004,"Posted",Payments!$E$5:$E$1004,$T175))</f>
        <v/>
      </c>
      <c r="V175" s="18" t="n"/>
      <c r="W175" s="46" t="n"/>
      <c r="X175" s="18" t="n"/>
      <c r="Y175" s="24">
        <f>IF($A175="","",IF($C175="Closed",IF($N175&lt;=0,"Paid","Closed With Balance"),IF(Setup!$B$3&lt;$F175,"Starts Later",IF($N175&lt;=0,"Paid",IF($O175&gt;0,"Overdue",IF(AND($R175&lt;&gt;"",$R175&gt;=Setup!$B$3,$R175&lt;=Setup!$B$3+Setup!$B$4),"Due Soon","Current"))))))</f>
        <v/>
      </c>
      <c r="Z175" s="24">
        <f>IF($A175="","",IF(OR($B175="",$C175="",$D175="",$E175="",$F175="",$G175&lt;=0,$H175&lt;=0,$V175=""),"Review",IF($H175&gt;$G175,"Review",IF(AND($W175&lt;&gt;"",NOT(ISNUMBER($W175))),"Review","OK"))))</f>
        <v/>
      </c>
      <c r="AA175" s="24">
        <f>IF($A175="","",IF(COUNTIF($A$5:$A$254,$A175)&gt;1,"Duplicate Plan ID","OK"))</f>
        <v/>
      </c>
    </row>
    <row r="176">
      <c r="A176" s="18" t="n"/>
      <c r="B176" s="18" t="n"/>
      <c r="C176" s="18" t="n"/>
      <c r="D176" s="18" t="n"/>
      <c r="E176" s="18" t="n"/>
      <c r="F176" s="46" t="n"/>
      <c r="G176" s="47" t="n"/>
      <c r="H176" s="47" t="n"/>
      <c r="I176" s="21">
        <f>IF($A176="","",IF(OR($G176&lt;=0,$H176&lt;=0),"",ROUNDUP($G176/$H176,0)))</f>
        <v/>
      </c>
      <c r="J176" s="48">
        <f>IF(OR($A176="",$F176="",$I176=""),"",EDATE($F176,$I176-1))</f>
        <v/>
      </c>
      <c r="K176" s="49">
        <f>IF(OR($A176="",$F176="",$G176&lt;=0,$H176&lt;=0),"",IF(Setup!$B$3&lt;$F176,0,MIN($G176,$H176*MIN($I176,DATEDIF($F176,Setup!$B$3,"m")+1))))</f>
        <v/>
      </c>
      <c r="L176" s="49">
        <f>IF($A176="","",SUMIFS(Payments!$F$5:$F$1004,Payments!$B$5:$B$1004,$A176,Payments!$G$5:$G$1004,"Posted",Payments!$E$5:$E$1004,"&lt;="&amp;Setup!$B$3))</f>
        <v/>
      </c>
      <c r="M176" s="49">
        <f>IF($A176="","",SUMIFS(Payments!$F$5:$F$1004,Payments!$B$5:$B$1004,$A176,Payments!$G$5:$G$1004,"Posted"))</f>
        <v/>
      </c>
      <c r="N176" s="49">
        <f>IF($A176="","",MAX(0,$G176-$L176))</f>
        <v/>
      </c>
      <c r="O176" s="49">
        <f>IF($A176="","",MAX(0,$K176-$L176))</f>
        <v/>
      </c>
      <c r="P176" s="21">
        <f>IF(OR($A176="",$O176&lt;=0,$R176=""),0,MAX(1,Setup!$B$3-$R176))</f>
        <v/>
      </c>
      <c r="Q176" s="24">
        <f>IF($A176="","",IF($O176&lt;=0,"",IF($P176&lt;=30,"1–30 Days",IF($P176&lt;=60,"31–60 Days",IF($P176&lt;=90,"61–90 Days","91+ Days")))))</f>
        <v/>
      </c>
      <c r="R176" s="48">
        <f>IF(OR($A176="",$F176="",$G176&lt;=0,$H176&lt;=0),"",IF($N176&lt;=0,"",EDATE($F176,MIN($I176-1,INT($L176/$H176)))))</f>
        <v/>
      </c>
      <c r="S176" s="21">
        <f>IF(OR($A176="",$R176=""),"",$R176-Setup!$B$3)</f>
        <v/>
      </c>
      <c r="T176" s="48">
        <f>IF($A176="","",IF(COUNTIFS(Payments!$B$5:$B$1004,$A176,Payments!$G$5:$G$1004,"Posted")=0,"",LOOKUP(2,1/((Payments!$B$5:$B$1004=$A176)*(Payments!$G$5:$G$1004="Posted")),Payments!$E$5:$E$1004)))</f>
        <v/>
      </c>
      <c r="U176" s="49">
        <f>IF(OR($A176="",$T176=""),"",SUMIFS(Payments!$F$5:$F$1004,Payments!$B$5:$B$1004,$A176,Payments!$G$5:$G$1004,"Posted",Payments!$E$5:$E$1004,$T176))</f>
        <v/>
      </c>
      <c r="V176" s="18" t="n"/>
      <c r="W176" s="46" t="n"/>
      <c r="X176" s="18" t="n"/>
      <c r="Y176" s="24">
        <f>IF($A176="","",IF($C176="Closed",IF($N176&lt;=0,"Paid","Closed With Balance"),IF(Setup!$B$3&lt;$F176,"Starts Later",IF($N176&lt;=0,"Paid",IF($O176&gt;0,"Overdue",IF(AND($R176&lt;&gt;"",$R176&gt;=Setup!$B$3,$R176&lt;=Setup!$B$3+Setup!$B$4),"Due Soon","Current"))))))</f>
        <v/>
      </c>
      <c r="Z176" s="24">
        <f>IF($A176="","",IF(OR($B176="",$C176="",$D176="",$E176="",$F176="",$G176&lt;=0,$H176&lt;=0,$V176=""),"Review",IF($H176&gt;$G176,"Review",IF(AND($W176&lt;&gt;"",NOT(ISNUMBER($W176))),"Review","OK"))))</f>
        <v/>
      </c>
      <c r="AA176" s="24">
        <f>IF($A176="","",IF(COUNTIF($A$5:$A$254,$A176)&gt;1,"Duplicate Plan ID","OK"))</f>
        <v/>
      </c>
    </row>
    <row r="177">
      <c r="A177" s="18" t="n"/>
      <c r="B177" s="18" t="n"/>
      <c r="C177" s="18" t="n"/>
      <c r="D177" s="18" t="n"/>
      <c r="E177" s="18" t="n"/>
      <c r="F177" s="46" t="n"/>
      <c r="G177" s="47" t="n"/>
      <c r="H177" s="47" t="n"/>
      <c r="I177" s="21">
        <f>IF($A177="","",IF(OR($G177&lt;=0,$H177&lt;=0),"",ROUNDUP($G177/$H177,0)))</f>
        <v/>
      </c>
      <c r="J177" s="48">
        <f>IF(OR($A177="",$F177="",$I177=""),"",EDATE($F177,$I177-1))</f>
        <v/>
      </c>
      <c r="K177" s="49">
        <f>IF(OR($A177="",$F177="",$G177&lt;=0,$H177&lt;=0),"",IF(Setup!$B$3&lt;$F177,0,MIN($G177,$H177*MIN($I177,DATEDIF($F177,Setup!$B$3,"m")+1))))</f>
        <v/>
      </c>
      <c r="L177" s="49">
        <f>IF($A177="","",SUMIFS(Payments!$F$5:$F$1004,Payments!$B$5:$B$1004,$A177,Payments!$G$5:$G$1004,"Posted",Payments!$E$5:$E$1004,"&lt;="&amp;Setup!$B$3))</f>
        <v/>
      </c>
      <c r="M177" s="49">
        <f>IF($A177="","",SUMIFS(Payments!$F$5:$F$1004,Payments!$B$5:$B$1004,$A177,Payments!$G$5:$G$1004,"Posted"))</f>
        <v/>
      </c>
      <c r="N177" s="49">
        <f>IF($A177="","",MAX(0,$G177-$L177))</f>
        <v/>
      </c>
      <c r="O177" s="49">
        <f>IF($A177="","",MAX(0,$K177-$L177))</f>
        <v/>
      </c>
      <c r="P177" s="21">
        <f>IF(OR($A177="",$O177&lt;=0,$R177=""),0,MAX(1,Setup!$B$3-$R177))</f>
        <v/>
      </c>
      <c r="Q177" s="24">
        <f>IF($A177="","",IF($O177&lt;=0,"",IF($P177&lt;=30,"1–30 Days",IF($P177&lt;=60,"31–60 Days",IF($P177&lt;=90,"61–90 Days","91+ Days")))))</f>
        <v/>
      </c>
      <c r="R177" s="48">
        <f>IF(OR($A177="",$F177="",$G177&lt;=0,$H177&lt;=0),"",IF($N177&lt;=0,"",EDATE($F177,MIN($I177-1,INT($L177/$H177)))))</f>
        <v/>
      </c>
      <c r="S177" s="21">
        <f>IF(OR($A177="",$R177=""),"",$R177-Setup!$B$3)</f>
        <v/>
      </c>
      <c r="T177" s="48">
        <f>IF($A177="","",IF(COUNTIFS(Payments!$B$5:$B$1004,$A177,Payments!$G$5:$G$1004,"Posted")=0,"",LOOKUP(2,1/((Payments!$B$5:$B$1004=$A177)*(Payments!$G$5:$G$1004="Posted")),Payments!$E$5:$E$1004)))</f>
        <v/>
      </c>
      <c r="U177" s="49">
        <f>IF(OR($A177="",$T177=""),"",SUMIFS(Payments!$F$5:$F$1004,Payments!$B$5:$B$1004,$A177,Payments!$G$5:$G$1004,"Posted",Payments!$E$5:$E$1004,$T177))</f>
        <v/>
      </c>
      <c r="V177" s="18" t="n"/>
      <c r="W177" s="46" t="n"/>
      <c r="X177" s="18" t="n"/>
      <c r="Y177" s="24">
        <f>IF($A177="","",IF($C177="Closed",IF($N177&lt;=0,"Paid","Closed With Balance"),IF(Setup!$B$3&lt;$F177,"Starts Later",IF($N177&lt;=0,"Paid",IF($O177&gt;0,"Overdue",IF(AND($R177&lt;&gt;"",$R177&gt;=Setup!$B$3,$R177&lt;=Setup!$B$3+Setup!$B$4),"Due Soon","Current"))))))</f>
        <v/>
      </c>
      <c r="Z177" s="24">
        <f>IF($A177="","",IF(OR($B177="",$C177="",$D177="",$E177="",$F177="",$G177&lt;=0,$H177&lt;=0,$V177=""),"Review",IF($H177&gt;$G177,"Review",IF(AND($W177&lt;&gt;"",NOT(ISNUMBER($W177))),"Review","OK"))))</f>
        <v/>
      </c>
      <c r="AA177" s="24">
        <f>IF($A177="","",IF(COUNTIF($A$5:$A$254,$A177)&gt;1,"Duplicate Plan ID","OK"))</f>
        <v/>
      </c>
    </row>
    <row r="178">
      <c r="A178" s="18" t="n"/>
      <c r="B178" s="18" t="n"/>
      <c r="C178" s="18" t="n"/>
      <c r="D178" s="18" t="n"/>
      <c r="E178" s="18" t="n"/>
      <c r="F178" s="46" t="n"/>
      <c r="G178" s="47" t="n"/>
      <c r="H178" s="47" t="n"/>
      <c r="I178" s="21">
        <f>IF($A178="","",IF(OR($G178&lt;=0,$H178&lt;=0),"",ROUNDUP($G178/$H178,0)))</f>
        <v/>
      </c>
      <c r="J178" s="48">
        <f>IF(OR($A178="",$F178="",$I178=""),"",EDATE($F178,$I178-1))</f>
        <v/>
      </c>
      <c r="K178" s="49">
        <f>IF(OR($A178="",$F178="",$G178&lt;=0,$H178&lt;=0),"",IF(Setup!$B$3&lt;$F178,0,MIN($G178,$H178*MIN($I178,DATEDIF($F178,Setup!$B$3,"m")+1))))</f>
        <v/>
      </c>
      <c r="L178" s="49">
        <f>IF($A178="","",SUMIFS(Payments!$F$5:$F$1004,Payments!$B$5:$B$1004,$A178,Payments!$G$5:$G$1004,"Posted",Payments!$E$5:$E$1004,"&lt;="&amp;Setup!$B$3))</f>
        <v/>
      </c>
      <c r="M178" s="49">
        <f>IF($A178="","",SUMIFS(Payments!$F$5:$F$1004,Payments!$B$5:$B$1004,$A178,Payments!$G$5:$G$1004,"Posted"))</f>
        <v/>
      </c>
      <c r="N178" s="49">
        <f>IF($A178="","",MAX(0,$G178-$L178))</f>
        <v/>
      </c>
      <c r="O178" s="49">
        <f>IF($A178="","",MAX(0,$K178-$L178))</f>
        <v/>
      </c>
      <c r="P178" s="21">
        <f>IF(OR($A178="",$O178&lt;=0,$R178=""),0,MAX(1,Setup!$B$3-$R178))</f>
        <v/>
      </c>
      <c r="Q178" s="24">
        <f>IF($A178="","",IF($O178&lt;=0,"",IF($P178&lt;=30,"1–30 Days",IF($P178&lt;=60,"31–60 Days",IF($P178&lt;=90,"61–90 Days","91+ Days")))))</f>
        <v/>
      </c>
      <c r="R178" s="48">
        <f>IF(OR($A178="",$F178="",$G178&lt;=0,$H178&lt;=0),"",IF($N178&lt;=0,"",EDATE($F178,MIN($I178-1,INT($L178/$H178)))))</f>
        <v/>
      </c>
      <c r="S178" s="21">
        <f>IF(OR($A178="",$R178=""),"",$R178-Setup!$B$3)</f>
        <v/>
      </c>
      <c r="T178" s="48">
        <f>IF($A178="","",IF(COUNTIFS(Payments!$B$5:$B$1004,$A178,Payments!$G$5:$G$1004,"Posted")=0,"",LOOKUP(2,1/((Payments!$B$5:$B$1004=$A178)*(Payments!$G$5:$G$1004="Posted")),Payments!$E$5:$E$1004)))</f>
        <v/>
      </c>
      <c r="U178" s="49">
        <f>IF(OR($A178="",$T178=""),"",SUMIFS(Payments!$F$5:$F$1004,Payments!$B$5:$B$1004,$A178,Payments!$G$5:$G$1004,"Posted",Payments!$E$5:$E$1004,$T178))</f>
        <v/>
      </c>
      <c r="V178" s="18" t="n"/>
      <c r="W178" s="46" t="n"/>
      <c r="X178" s="18" t="n"/>
      <c r="Y178" s="24">
        <f>IF($A178="","",IF($C178="Closed",IF($N178&lt;=0,"Paid","Closed With Balance"),IF(Setup!$B$3&lt;$F178,"Starts Later",IF($N178&lt;=0,"Paid",IF($O178&gt;0,"Overdue",IF(AND($R178&lt;&gt;"",$R178&gt;=Setup!$B$3,$R178&lt;=Setup!$B$3+Setup!$B$4),"Due Soon","Current"))))))</f>
        <v/>
      </c>
      <c r="Z178" s="24">
        <f>IF($A178="","",IF(OR($B178="",$C178="",$D178="",$E178="",$F178="",$G178&lt;=0,$H178&lt;=0,$V178=""),"Review",IF($H178&gt;$G178,"Review",IF(AND($W178&lt;&gt;"",NOT(ISNUMBER($W178))),"Review","OK"))))</f>
        <v/>
      </c>
      <c r="AA178" s="24">
        <f>IF($A178="","",IF(COUNTIF($A$5:$A$254,$A178)&gt;1,"Duplicate Plan ID","OK"))</f>
        <v/>
      </c>
    </row>
    <row r="179">
      <c r="A179" s="18" t="n"/>
      <c r="B179" s="18" t="n"/>
      <c r="C179" s="18" t="n"/>
      <c r="D179" s="18" t="n"/>
      <c r="E179" s="18" t="n"/>
      <c r="F179" s="46" t="n"/>
      <c r="G179" s="47" t="n"/>
      <c r="H179" s="47" t="n"/>
      <c r="I179" s="21">
        <f>IF($A179="","",IF(OR($G179&lt;=0,$H179&lt;=0),"",ROUNDUP($G179/$H179,0)))</f>
        <v/>
      </c>
      <c r="J179" s="48">
        <f>IF(OR($A179="",$F179="",$I179=""),"",EDATE($F179,$I179-1))</f>
        <v/>
      </c>
      <c r="K179" s="49">
        <f>IF(OR($A179="",$F179="",$G179&lt;=0,$H179&lt;=0),"",IF(Setup!$B$3&lt;$F179,0,MIN($G179,$H179*MIN($I179,DATEDIF($F179,Setup!$B$3,"m")+1))))</f>
        <v/>
      </c>
      <c r="L179" s="49">
        <f>IF($A179="","",SUMIFS(Payments!$F$5:$F$1004,Payments!$B$5:$B$1004,$A179,Payments!$G$5:$G$1004,"Posted",Payments!$E$5:$E$1004,"&lt;="&amp;Setup!$B$3))</f>
        <v/>
      </c>
      <c r="M179" s="49">
        <f>IF($A179="","",SUMIFS(Payments!$F$5:$F$1004,Payments!$B$5:$B$1004,$A179,Payments!$G$5:$G$1004,"Posted"))</f>
        <v/>
      </c>
      <c r="N179" s="49">
        <f>IF($A179="","",MAX(0,$G179-$L179))</f>
        <v/>
      </c>
      <c r="O179" s="49">
        <f>IF($A179="","",MAX(0,$K179-$L179))</f>
        <v/>
      </c>
      <c r="P179" s="21">
        <f>IF(OR($A179="",$O179&lt;=0,$R179=""),0,MAX(1,Setup!$B$3-$R179))</f>
        <v/>
      </c>
      <c r="Q179" s="24">
        <f>IF($A179="","",IF($O179&lt;=0,"",IF($P179&lt;=30,"1–30 Days",IF($P179&lt;=60,"31–60 Days",IF($P179&lt;=90,"61–90 Days","91+ Days")))))</f>
        <v/>
      </c>
      <c r="R179" s="48">
        <f>IF(OR($A179="",$F179="",$G179&lt;=0,$H179&lt;=0),"",IF($N179&lt;=0,"",EDATE($F179,MIN($I179-1,INT($L179/$H179)))))</f>
        <v/>
      </c>
      <c r="S179" s="21">
        <f>IF(OR($A179="",$R179=""),"",$R179-Setup!$B$3)</f>
        <v/>
      </c>
      <c r="T179" s="48">
        <f>IF($A179="","",IF(COUNTIFS(Payments!$B$5:$B$1004,$A179,Payments!$G$5:$G$1004,"Posted")=0,"",LOOKUP(2,1/((Payments!$B$5:$B$1004=$A179)*(Payments!$G$5:$G$1004="Posted")),Payments!$E$5:$E$1004)))</f>
        <v/>
      </c>
      <c r="U179" s="49">
        <f>IF(OR($A179="",$T179=""),"",SUMIFS(Payments!$F$5:$F$1004,Payments!$B$5:$B$1004,$A179,Payments!$G$5:$G$1004,"Posted",Payments!$E$5:$E$1004,$T179))</f>
        <v/>
      </c>
      <c r="V179" s="18" t="n"/>
      <c r="W179" s="46" t="n"/>
      <c r="X179" s="18" t="n"/>
      <c r="Y179" s="24">
        <f>IF($A179="","",IF($C179="Closed",IF($N179&lt;=0,"Paid","Closed With Balance"),IF(Setup!$B$3&lt;$F179,"Starts Later",IF($N179&lt;=0,"Paid",IF($O179&gt;0,"Overdue",IF(AND($R179&lt;&gt;"",$R179&gt;=Setup!$B$3,$R179&lt;=Setup!$B$3+Setup!$B$4),"Due Soon","Current"))))))</f>
        <v/>
      </c>
      <c r="Z179" s="24">
        <f>IF($A179="","",IF(OR($B179="",$C179="",$D179="",$E179="",$F179="",$G179&lt;=0,$H179&lt;=0,$V179=""),"Review",IF($H179&gt;$G179,"Review",IF(AND($W179&lt;&gt;"",NOT(ISNUMBER($W179))),"Review","OK"))))</f>
        <v/>
      </c>
      <c r="AA179" s="24">
        <f>IF($A179="","",IF(COUNTIF($A$5:$A$254,$A179)&gt;1,"Duplicate Plan ID","OK"))</f>
        <v/>
      </c>
    </row>
    <row r="180">
      <c r="A180" s="18" t="n"/>
      <c r="B180" s="18" t="n"/>
      <c r="C180" s="18" t="n"/>
      <c r="D180" s="18" t="n"/>
      <c r="E180" s="18" t="n"/>
      <c r="F180" s="46" t="n"/>
      <c r="G180" s="47" t="n"/>
      <c r="H180" s="47" t="n"/>
      <c r="I180" s="21">
        <f>IF($A180="","",IF(OR($G180&lt;=0,$H180&lt;=0),"",ROUNDUP($G180/$H180,0)))</f>
        <v/>
      </c>
      <c r="J180" s="48">
        <f>IF(OR($A180="",$F180="",$I180=""),"",EDATE($F180,$I180-1))</f>
        <v/>
      </c>
      <c r="K180" s="49">
        <f>IF(OR($A180="",$F180="",$G180&lt;=0,$H180&lt;=0),"",IF(Setup!$B$3&lt;$F180,0,MIN($G180,$H180*MIN($I180,DATEDIF($F180,Setup!$B$3,"m")+1))))</f>
        <v/>
      </c>
      <c r="L180" s="49">
        <f>IF($A180="","",SUMIFS(Payments!$F$5:$F$1004,Payments!$B$5:$B$1004,$A180,Payments!$G$5:$G$1004,"Posted",Payments!$E$5:$E$1004,"&lt;="&amp;Setup!$B$3))</f>
        <v/>
      </c>
      <c r="M180" s="49">
        <f>IF($A180="","",SUMIFS(Payments!$F$5:$F$1004,Payments!$B$5:$B$1004,$A180,Payments!$G$5:$G$1004,"Posted"))</f>
        <v/>
      </c>
      <c r="N180" s="49">
        <f>IF($A180="","",MAX(0,$G180-$L180))</f>
        <v/>
      </c>
      <c r="O180" s="49">
        <f>IF($A180="","",MAX(0,$K180-$L180))</f>
        <v/>
      </c>
      <c r="P180" s="21">
        <f>IF(OR($A180="",$O180&lt;=0,$R180=""),0,MAX(1,Setup!$B$3-$R180))</f>
        <v/>
      </c>
      <c r="Q180" s="24">
        <f>IF($A180="","",IF($O180&lt;=0,"",IF($P180&lt;=30,"1–30 Days",IF($P180&lt;=60,"31–60 Days",IF($P180&lt;=90,"61–90 Days","91+ Days")))))</f>
        <v/>
      </c>
      <c r="R180" s="48">
        <f>IF(OR($A180="",$F180="",$G180&lt;=0,$H180&lt;=0),"",IF($N180&lt;=0,"",EDATE($F180,MIN($I180-1,INT($L180/$H180)))))</f>
        <v/>
      </c>
      <c r="S180" s="21">
        <f>IF(OR($A180="",$R180=""),"",$R180-Setup!$B$3)</f>
        <v/>
      </c>
      <c r="T180" s="48">
        <f>IF($A180="","",IF(COUNTIFS(Payments!$B$5:$B$1004,$A180,Payments!$G$5:$G$1004,"Posted")=0,"",LOOKUP(2,1/((Payments!$B$5:$B$1004=$A180)*(Payments!$G$5:$G$1004="Posted")),Payments!$E$5:$E$1004)))</f>
        <v/>
      </c>
      <c r="U180" s="49">
        <f>IF(OR($A180="",$T180=""),"",SUMIFS(Payments!$F$5:$F$1004,Payments!$B$5:$B$1004,$A180,Payments!$G$5:$G$1004,"Posted",Payments!$E$5:$E$1004,$T180))</f>
        <v/>
      </c>
      <c r="V180" s="18" t="n"/>
      <c r="W180" s="46" t="n"/>
      <c r="X180" s="18" t="n"/>
      <c r="Y180" s="24">
        <f>IF($A180="","",IF($C180="Closed",IF($N180&lt;=0,"Paid","Closed With Balance"),IF(Setup!$B$3&lt;$F180,"Starts Later",IF($N180&lt;=0,"Paid",IF($O180&gt;0,"Overdue",IF(AND($R180&lt;&gt;"",$R180&gt;=Setup!$B$3,$R180&lt;=Setup!$B$3+Setup!$B$4),"Due Soon","Current"))))))</f>
        <v/>
      </c>
      <c r="Z180" s="24">
        <f>IF($A180="","",IF(OR($B180="",$C180="",$D180="",$E180="",$F180="",$G180&lt;=0,$H180&lt;=0,$V180=""),"Review",IF($H180&gt;$G180,"Review",IF(AND($W180&lt;&gt;"",NOT(ISNUMBER($W180))),"Review","OK"))))</f>
        <v/>
      </c>
      <c r="AA180" s="24">
        <f>IF($A180="","",IF(COUNTIF($A$5:$A$254,$A180)&gt;1,"Duplicate Plan ID","OK"))</f>
        <v/>
      </c>
    </row>
    <row r="181">
      <c r="A181" s="18" t="n"/>
      <c r="B181" s="18" t="n"/>
      <c r="C181" s="18" t="n"/>
      <c r="D181" s="18" t="n"/>
      <c r="E181" s="18" t="n"/>
      <c r="F181" s="46" t="n"/>
      <c r="G181" s="47" t="n"/>
      <c r="H181" s="47" t="n"/>
      <c r="I181" s="21">
        <f>IF($A181="","",IF(OR($G181&lt;=0,$H181&lt;=0),"",ROUNDUP($G181/$H181,0)))</f>
        <v/>
      </c>
      <c r="J181" s="48">
        <f>IF(OR($A181="",$F181="",$I181=""),"",EDATE($F181,$I181-1))</f>
        <v/>
      </c>
      <c r="K181" s="49">
        <f>IF(OR($A181="",$F181="",$G181&lt;=0,$H181&lt;=0),"",IF(Setup!$B$3&lt;$F181,0,MIN($G181,$H181*MIN($I181,DATEDIF($F181,Setup!$B$3,"m")+1))))</f>
        <v/>
      </c>
      <c r="L181" s="49">
        <f>IF($A181="","",SUMIFS(Payments!$F$5:$F$1004,Payments!$B$5:$B$1004,$A181,Payments!$G$5:$G$1004,"Posted",Payments!$E$5:$E$1004,"&lt;="&amp;Setup!$B$3))</f>
        <v/>
      </c>
      <c r="M181" s="49">
        <f>IF($A181="","",SUMIFS(Payments!$F$5:$F$1004,Payments!$B$5:$B$1004,$A181,Payments!$G$5:$G$1004,"Posted"))</f>
        <v/>
      </c>
      <c r="N181" s="49">
        <f>IF($A181="","",MAX(0,$G181-$L181))</f>
        <v/>
      </c>
      <c r="O181" s="49">
        <f>IF($A181="","",MAX(0,$K181-$L181))</f>
        <v/>
      </c>
      <c r="P181" s="21">
        <f>IF(OR($A181="",$O181&lt;=0,$R181=""),0,MAX(1,Setup!$B$3-$R181))</f>
        <v/>
      </c>
      <c r="Q181" s="24">
        <f>IF($A181="","",IF($O181&lt;=0,"",IF($P181&lt;=30,"1–30 Days",IF($P181&lt;=60,"31–60 Days",IF($P181&lt;=90,"61–90 Days","91+ Days")))))</f>
        <v/>
      </c>
      <c r="R181" s="48">
        <f>IF(OR($A181="",$F181="",$G181&lt;=0,$H181&lt;=0),"",IF($N181&lt;=0,"",EDATE($F181,MIN($I181-1,INT($L181/$H181)))))</f>
        <v/>
      </c>
      <c r="S181" s="21">
        <f>IF(OR($A181="",$R181=""),"",$R181-Setup!$B$3)</f>
        <v/>
      </c>
      <c r="T181" s="48">
        <f>IF($A181="","",IF(COUNTIFS(Payments!$B$5:$B$1004,$A181,Payments!$G$5:$G$1004,"Posted")=0,"",LOOKUP(2,1/((Payments!$B$5:$B$1004=$A181)*(Payments!$G$5:$G$1004="Posted")),Payments!$E$5:$E$1004)))</f>
        <v/>
      </c>
      <c r="U181" s="49">
        <f>IF(OR($A181="",$T181=""),"",SUMIFS(Payments!$F$5:$F$1004,Payments!$B$5:$B$1004,$A181,Payments!$G$5:$G$1004,"Posted",Payments!$E$5:$E$1004,$T181))</f>
        <v/>
      </c>
      <c r="V181" s="18" t="n"/>
      <c r="W181" s="46" t="n"/>
      <c r="X181" s="18" t="n"/>
      <c r="Y181" s="24">
        <f>IF($A181="","",IF($C181="Closed",IF($N181&lt;=0,"Paid","Closed With Balance"),IF(Setup!$B$3&lt;$F181,"Starts Later",IF($N181&lt;=0,"Paid",IF($O181&gt;0,"Overdue",IF(AND($R181&lt;&gt;"",$R181&gt;=Setup!$B$3,$R181&lt;=Setup!$B$3+Setup!$B$4),"Due Soon","Current"))))))</f>
        <v/>
      </c>
      <c r="Z181" s="24">
        <f>IF($A181="","",IF(OR($B181="",$C181="",$D181="",$E181="",$F181="",$G181&lt;=0,$H181&lt;=0,$V181=""),"Review",IF($H181&gt;$G181,"Review",IF(AND($W181&lt;&gt;"",NOT(ISNUMBER($W181))),"Review","OK"))))</f>
        <v/>
      </c>
      <c r="AA181" s="24">
        <f>IF($A181="","",IF(COUNTIF($A$5:$A$254,$A181)&gt;1,"Duplicate Plan ID","OK"))</f>
        <v/>
      </c>
    </row>
    <row r="182">
      <c r="A182" s="18" t="n"/>
      <c r="B182" s="18" t="n"/>
      <c r="C182" s="18" t="n"/>
      <c r="D182" s="18" t="n"/>
      <c r="E182" s="18" t="n"/>
      <c r="F182" s="46" t="n"/>
      <c r="G182" s="47" t="n"/>
      <c r="H182" s="47" t="n"/>
      <c r="I182" s="21">
        <f>IF($A182="","",IF(OR($G182&lt;=0,$H182&lt;=0),"",ROUNDUP($G182/$H182,0)))</f>
        <v/>
      </c>
      <c r="J182" s="48">
        <f>IF(OR($A182="",$F182="",$I182=""),"",EDATE($F182,$I182-1))</f>
        <v/>
      </c>
      <c r="K182" s="49">
        <f>IF(OR($A182="",$F182="",$G182&lt;=0,$H182&lt;=0),"",IF(Setup!$B$3&lt;$F182,0,MIN($G182,$H182*MIN($I182,DATEDIF($F182,Setup!$B$3,"m")+1))))</f>
        <v/>
      </c>
      <c r="L182" s="49">
        <f>IF($A182="","",SUMIFS(Payments!$F$5:$F$1004,Payments!$B$5:$B$1004,$A182,Payments!$G$5:$G$1004,"Posted",Payments!$E$5:$E$1004,"&lt;="&amp;Setup!$B$3))</f>
        <v/>
      </c>
      <c r="M182" s="49">
        <f>IF($A182="","",SUMIFS(Payments!$F$5:$F$1004,Payments!$B$5:$B$1004,$A182,Payments!$G$5:$G$1004,"Posted"))</f>
        <v/>
      </c>
      <c r="N182" s="49">
        <f>IF($A182="","",MAX(0,$G182-$L182))</f>
        <v/>
      </c>
      <c r="O182" s="49">
        <f>IF($A182="","",MAX(0,$K182-$L182))</f>
        <v/>
      </c>
      <c r="P182" s="21">
        <f>IF(OR($A182="",$O182&lt;=0,$R182=""),0,MAX(1,Setup!$B$3-$R182))</f>
        <v/>
      </c>
      <c r="Q182" s="24">
        <f>IF($A182="","",IF($O182&lt;=0,"",IF($P182&lt;=30,"1–30 Days",IF($P182&lt;=60,"31–60 Days",IF($P182&lt;=90,"61–90 Days","91+ Days")))))</f>
        <v/>
      </c>
      <c r="R182" s="48">
        <f>IF(OR($A182="",$F182="",$G182&lt;=0,$H182&lt;=0),"",IF($N182&lt;=0,"",EDATE($F182,MIN($I182-1,INT($L182/$H182)))))</f>
        <v/>
      </c>
      <c r="S182" s="21">
        <f>IF(OR($A182="",$R182=""),"",$R182-Setup!$B$3)</f>
        <v/>
      </c>
      <c r="T182" s="48">
        <f>IF($A182="","",IF(COUNTIFS(Payments!$B$5:$B$1004,$A182,Payments!$G$5:$G$1004,"Posted")=0,"",LOOKUP(2,1/((Payments!$B$5:$B$1004=$A182)*(Payments!$G$5:$G$1004="Posted")),Payments!$E$5:$E$1004)))</f>
        <v/>
      </c>
      <c r="U182" s="49">
        <f>IF(OR($A182="",$T182=""),"",SUMIFS(Payments!$F$5:$F$1004,Payments!$B$5:$B$1004,$A182,Payments!$G$5:$G$1004,"Posted",Payments!$E$5:$E$1004,$T182))</f>
        <v/>
      </c>
      <c r="V182" s="18" t="n"/>
      <c r="W182" s="46" t="n"/>
      <c r="X182" s="18" t="n"/>
      <c r="Y182" s="24">
        <f>IF($A182="","",IF($C182="Closed",IF($N182&lt;=0,"Paid","Closed With Balance"),IF(Setup!$B$3&lt;$F182,"Starts Later",IF($N182&lt;=0,"Paid",IF($O182&gt;0,"Overdue",IF(AND($R182&lt;&gt;"",$R182&gt;=Setup!$B$3,$R182&lt;=Setup!$B$3+Setup!$B$4),"Due Soon","Current"))))))</f>
        <v/>
      </c>
      <c r="Z182" s="24">
        <f>IF($A182="","",IF(OR($B182="",$C182="",$D182="",$E182="",$F182="",$G182&lt;=0,$H182&lt;=0,$V182=""),"Review",IF($H182&gt;$G182,"Review",IF(AND($W182&lt;&gt;"",NOT(ISNUMBER($W182))),"Review","OK"))))</f>
        <v/>
      </c>
      <c r="AA182" s="24">
        <f>IF($A182="","",IF(COUNTIF($A$5:$A$254,$A182)&gt;1,"Duplicate Plan ID","OK"))</f>
        <v/>
      </c>
    </row>
    <row r="183">
      <c r="A183" s="18" t="n"/>
      <c r="B183" s="18" t="n"/>
      <c r="C183" s="18" t="n"/>
      <c r="D183" s="18" t="n"/>
      <c r="E183" s="18" t="n"/>
      <c r="F183" s="46" t="n"/>
      <c r="G183" s="47" t="n"/>
      <c r="H183" s="47" t="n"/>
      <c r="I183" s="21">
        <f>IF($A183="","",IF(OR($G183&lt;=0,$H183&lt;=0),"",ROUNDUP($G183/$H183,0)))</f>
        <v/>
      </c>
      <c r="J183" s="48">
        <f>IF(OR($A183="",$F183="",$I183=""),"",EDATE($F183,$I183-1))</f>
        <v/>
      </c>
      <c r="K183" s="49">
        <f>IF(OR($A183="",$F183="",$G183&lt;=0,$H183&lt;=0),"",IF(Setup!$B$3&lt;$F183,0,MIN($G183,$H183*MIN($I183,DATEDIF($F183,Setup!$B$3,"m")+1))))</f>
        <v/>
      </c>
      <c r="L183" s="49">
        <f>IF($A183="","",SUMIFS(Payments!$F$5:$F$1004,Payments!$B$5:$B$1004,$A183,Payments!$G$5:$G$1004,"Posted",Payments!$E$5:$E$1004,"&lt;="&amp;Setup!$B$3))</f>
        <v/>
      </c>
      <c r="M183" s="49">
        <f>IF($A183="","",SUMIFS(Payments!$F$5:$F$1004,Payments!$B$5:$B$1004,$A183,Payments!$G$5:$G$1004,"Posted"))</f>
        <v/>
      </c>
      <c r="N183" s="49">
        <f>IF($A183="","",MAX(0,$G183-$L183))</f>
        <v/>
      </c>
      <c r="O183" s="49">
        <f>IF($A183="","",MAX(0,$K183-$L183))</f>
        <v/>
      </c>
      <c r="P183" s="21">
        <f>IF(OR($A183="",$O183&lt;=0,$R183=""),0,MAX(1,Setup!$B$3-$R183))</f>
        <v/>
      </c>
      <c r="Q183" s="24">
        <f>IF($A183="","",IF($O183&lt;=0,"",IF($P183&lt;=30,"1–30 Days",IF($P183&lt;=60,"31–60 Days",IF($P183&lt;=90,"61–90 Days","91+ Days")))))</f>
        <v/>
      </c>
      <c r="R183" s="48">
        <f>IF(OR($A183="",$F183="",$G183&lt;=0,$H183&lt;=0),"",IF($N183&lt;=0,"",EDATE($F183,MIN($I183-1,INT($L183/$H183)))))</f>
        <v/>
      </c>
      <c r="S183" s="21">
        <f>IF(OR($A183="",$R183=""),"",$R183-Setup!$B$3)</f>
        <v/>
      </c>
      <c r="T183" s="48">
        <f>IF($A183="","",IF(COUNTIFS(Payments!$B$5:$B$1004,$A183,Payments!$G$5:$G$1004,"Posted")=0,"",LOOKUP(2,1/((Payments!$B$5:$B$1004=$A183)*(Payments!$G$5:$G$1004="Posted")),Payments!$E$5:$E$1004)))</f>
        <v/>
      </c>
      <c r="U183" s="49">
        <f>IF(OR($A183="",$T183=""),"",SUMIFS(Payments!$F$5:$F$1004,Payments!$B$5:$B$1004,$A183,Payments!$G$5:$G$1004,"Posted",Payments!$E$5:$E$1004,$T183))</f>
        <v/>
      </c>
      <c r="V183" s="18" t="n"/>
      <c r="W183" s="46" t="n"/>
      <c r="X183" s="18" t="n"/>
      <c r="Y183" s="24">
        <f>IF($A183="","",IF($C183="Closed",IF($N183&lt;=0,"Paid","Closed With Balance"),IF(Setup!$B$3&lt;$F183,"Starts Later",IF($N183&lt;=0,"Paid",IF($O183&gt;0,"Overdue",IF(AND($R183&lt;&gt;"",$R183&gt;=Setup!$B$3,$R183&lt;=Setup!$B$3+Setup!$B$4),"Due Soon","Current"))))))</f>
        <v/>
      </c>
      <c r="Z183" s="24">
        <f>IF($A183="","",IF(OR($B183="",$C183="",$D183="",$E183="",$F183="",$G183&lt;=0,$H183&lt;=0,$V183=""),"Review",IF($H183&gt;$G183,"Review",IF(AND($W183&lt;&gt;"",NOT(ISNUMBER($W183))),"Review","OK"))))</f>
        <v/>
      </c>
      <c r="AA183" s="24">
        <f>IF($A183="","",IF(COUNTIF($A$5:$A$254,$A183)&gt;1,"Duplicate Plan ID","OK"))</f>
        <v/>
      </c>
    </row>
    <row r="184">
      <c r="A184" s="18" t="n"/>
      <c r="B184" s="18" t="n"/>
      <c r="C184" s="18" t="n"/>
      <c r="D184" s="18" t="n"/>
      <c r="E184" s="18" t="n"/>
      <c r="F184" s="46" t="n"/>
      <c r="G184" s="47" t="n"/>
      <c r="H184" s="47" t="n"/>
      <c r="I184" s="21">
        <f>IF($A184="","",IF(OR($G184&lt;=0,$H184&lt;=0),"",ROUNDUP($G184/$H184,0)))</f>
        <v/>
      </c>
      <c r="J184" s="48">
        <f>IF(OR($A184="",$F184="",$I184=""),"",EDATE($F184,$I184-1))</f>
        <v/>
      </c>
      <c r="K184" s="49">
        <f>IF(OR($A184="",$F184="",$G184&lt;=0,$H184&lt;=0),"",IF(Setup!$B$3&lt;$F184,0,MIN($G184,$H184*MIN($I184,DATEDIF($F184,Setup!$B$3,"m")+1))))</f>
        <v/>
      </c>
      <c r="L184" s="49">
        <f>IF($A184="","",SUMIFS(Payments!$F$5:$F$1004,Payments!$B$5:$B$1004,$A184,Payments!$G$5:$G$1004,"Posted",Payments!$E$5:$E$1004,"&lt;="&amp;Setup!$B$3))</f>
        <v/>
      </c>
      <c r="M184" s="49">
        <f>IF($A184="","",SUMIFS(Payments!$F$5:$F$1004,Payments!$B$5:$B$1004,$A184,Payments!$G$5:$G$1004,"Posted"))</f>
        <v/>
      </c>
      <c r="N184" s="49">
        <f>IF($A184="","",MAX(0,$G184-$L184))</f>
        <v/>
      </c>
      <c r="O184" s="49">
        <f>IF($A184="","",MAX(0,$K184-$L184))</f>
        <v/>
      </c>
      <c r="P184" s="21">
        <f>IF(OR($A184="",$O184&lt;=0,$R184=""),0,MAX(1,Setup!$B$3-$R184))</f>
        <v/>
      </c>
      <c r="Q184" s="24">
        <f>IF($A184="","",IF($O184&lt;=0,"",IF($P184&lt;=30,"1–30 Days",IF($P184&lt;=60,"31–60 Days",IF($P184&lt;=90,"61–90 Days","91+ Days")))))</f>
        <v/>
      </c>
      <c r="R184" s="48">
        <f>IF(OR($A184="",$F184="",$G184&lt;=0,$H184&lt;=0),"",IF($N184&lt;=0,"",EDATE($F184,MIN($I184-1,INT($L184/$H184)))))</f>
        <v/>
      </c>
      <c r="S184" s="21">
        <f>IF(OR($A184="",$R184=""),"",$R184-Setup!$B$3)</f>
        <v/>
      </c>
      <c r="T184" s="48">
        <f>IF($A184="","",IF(COUNTIFS(Payments!$B$5:$B$1004,$A184,Payments!$G$5:$G$1004,"Posted")=0,"",LOOKUP(2,1/((Payments!$B$5:$B$1004=$A184)*(Payments!$G$5:$G$1004="Posted")),Payments!$E$5:$E$1004)))</f>
        <v/>
      </c>
      <c r="U184" s="49">
        <f>IF(OR($A184="",$T184=""),"",SUMIFS(Payments!$F$5:$F$1004,Payments!$B$5:$B$1004,$A184,Payments!$G$5:$G$1004,"Posted",Payments!$E$5:$E$1004,$T184))</f>
        <v/>
      </c>
      <c r="V184" s="18" t="n"/>
      <c r="W184" s="46" t="n"/>
      <c r="X184" s="18" t="n"/>
      <c r="Y184" s="24">
        <f>IF($A184="","",IF($C184="Closed",IF($N184&lt;=0,"Paid","Closed With Balance"),IF(Setup!$B$3&lt;$F184,"Starts Later",IF($N184&lt;=0,"Paid",IF($O184&gt;0,"Overdue",IF(AND($R184&lt;&gt;"",$R184&gt;=Setup!$B$3,$R184&lt;=Setup!$B$3+Setup!$B$4),"Due Soon","Current"))))))</f>
        <v/>
      </c>
      <c r="Z184" s="24">
        <f>IF($A184="","",IF(OR($B184="",$C184="",$D184="",$E184="",$F184="",$G184&lt;=0,$H184&lt;=0,$V184=""),"Review",IF($H184&gt;$G184,"Review",IF(AND($W184&lt;&gt;"",NOT(ISNUMBER($W184))),"Review","OK"))))</f>
        <v/>
      </c>
      <c r="AA184" s="24">
        <f>IF($A184="","",IF(COUNTIF($A$5:$A$254,$A184)&gt;1,"Duplicate Plan ID","OK"))</f>
        <v/>
      </c>
    </row>
    <row r="185">
      <c r="A185" s="18" t="n"/>
      <c r="B185" s="18" t="n"/>
      <c r="C185" s="18" t="n"/>
      <c r="D185" s="18" t="n"/>
      <c r="E185" s="18" t="n"/>
      <c r="F185" s="46" t="n"/>
      <c r="G185" s="47" t="n"/>
      <c r="H185" s="47" t="n"/>
      <c r="I185" s="21">
        <f>IF($A185="","",IF(OR($G185&lt;=0,$H185&lt;=0),"",ROUNDUP($G185/$H185,0)))</f>
        <v/>
      </c>
      <c r="J185" s="48">
        <f>IF(OR($A185="",$F185="",$I185=""),"",EDATE($F185,$I185-1))</f>
        <v/>
      </c>
      <c r="K185" s="49">
        <f>IF(OR($A185="",$F185="",$G185&lt;=0,$H185&lt;=0),"",IF(Setup!$B$3&lt;$F185,0,MIN($G185,$H185*MIN($I185,DATEDIF($F185,Setup!$B$3,"m")+1))))</f>
        <v/>
      </c>
      <c r="L185" s="49">
        <f>IF($A185="","",SUMIFS(Payments!$F$5:$F$1004,Payments!$B$5:$B$1004,$A185,Payments!$G$5:$G$1004,"Posted",Payments!$E$5:$E$1004,"&lt;="&amp;Setup!$B$3))</f>
        <v/>
      </c>
      <c r="M185" s="49">
        <f>IF($A185="","",SUMIFS(Payments!$F$5:$F$1004,Payments!$B$5:$B$1004,$A185,Payments!$G$5:$G$1004,"Posted"))</f>
        <v/>
      </c>
      <c r="N185" s="49">
        <f>IF($A185="","",MAX(0,$G185-$L185))</f>
        <v/>
      </c>
      <c r="O185" s="49">
        <f>IF($A185="","",MAX(0,$K185-$L185))</f>
        <v/>
      </c>
      <c r="P185" s="21">
        <f>IF(OR($A185="",$O185&lt;=0,$R185=""),0,MAX(1,Setup!$B$3-$R185))</f>
        <v/>
      </c>
      <c r="Q185" s="24">
        <f>IF($A185="","",IF($O185&lt;=0,"",IF($P185&lt;=30,"1–30 Days",IF($P185&lt;=60,"31–60 Days",IF($P185&lt;=90,"61–90 Days","91+ Days")))))</f>
        <v/>
      </c>
      <c r="R185" s="48">
        <f>IF(OR($A185="",$F185="",$G185&lt;=0,$H185&lt;=0),"",IF($N185&lt;=0,"",EDATE($F185,MIN($I185-1,INT($L185/$H185)))))</f>
        <v/>
      </c>
      <c r="S185" s="21">
        <f>IF(OR($A185="",$R185=""),"",$R185-Setup!$B$3)</f>
        <v/>
      </c>
      <c r="T185" s="48">
        <f>IF($A185="","",IF(COUNTIFS(Payments!$B$5:$B$1004,$A185,Payments!$G$5:$G$1004,"Posted")=0,"",LOOKUP(2,1/((Payments!$B$5:$B$1004=$A185)*(Payments!$G$5:$G$1004="Posted")),Payments!$E$5:$E$1004)))</f>
        <v/>
      </c>
      <c r="U185" s="49">
        <f>IF(OR($A185="",$T185=""),"",SUMIFS(Payments!$F$5:$F$1004,Payments!$B$5:$B$1004,$A185,Payments!$G$5:$G$1004,"Posted",Payments!$E$5:$E$1004,$T185))</f>
        <v/>
      </c>
      <c r="V185" s="18" t="n"/>
      <c r="W185" s="46" t="n"/>
      <c r="X185" s="18" t="n"/>
      <c r="Y185" s="24">
        <f>IF($A185="","",IF($C185="Closed",IF($N185&lt;=0,"Paid","Closed With Balance"),IF(Setup!$B$3&lt;$F185,"Starts Later",IF($N185&lt;=0,"Paid",IF($O185&gt;0,"Overdue",IF(AND($R185&lt;&gt;"",$R185&gt;=Setup!$B$3,$R185&lt;=Setup!$B$3+Setup!$B$4),"Due Soon","Current"))))))</f>
        <v/>
      </c>
      <c r="Z185" s="24">
        <f>IF($A185="","",IF(OR($B185="",$C185="",$D185="",$E185="",$F185="",$G185&lt;=0,$H185&lt;=0,$V185=""),"Review",IF($H185&gt;$G185,"Review",IF(AND($W185&lt;&gt;"",NOT(ISNUMBER($W185))),"Review","OK"))))</f>
        <v/>
      </c>
      <c r="AA185" s="24">
        <f>IF($A185="","",IF(COUNTIF($A$5:$A$254,$A185)&gt;1,"Duplicate Plan ID","OK"))</f>
        <v/>
      </c>
    </row>
    <row r="186">
      <c r="A186" s="18" t="n"/>
      <c r="B186" s="18" t="n"/>
      <c r="C186" s="18" t="n"/>
      <c r="D186" s="18" t="n"/>
      <c r="E186" s="18" t="n"/>
      <c r="F186" s="46" t="n"/>
      <c r="G186" s="47" t="n"/>
      <c r="H186" s="47" t="n"/>
      <c r="I186" s="21">
        <f>IF($A186="","",IF(OR($G186&lt;=0,$H186&lt;=0),"",ROUNDUP($G186/$H186,0)))</f>
        <v/>
      </c>
      <c r="J186" s="48">
        <f>IF(OR($A186="",$F186="",$I186=""),"",EDATE($F186,$I186-1))</f>
        <v/>
      </c>
      <c r="K186" s="49">
        <f>IF(OR($A186="",$F186="",$G186&lt;=0,$H186&lt;=0),"",IF(Setup!$B$3&lt;$F186,0,MIN($G186,$H186*MIN($I186,DATEDIF($F186,Setup!$B$3,"m")+1))))</f>
        <v/>
      </c>
      <c r="L186" s="49">
        <f>IF($A186="","",SUMIFS(Payments!$F$5:$F$1004,Payments!$B$5:$B$1004,$A186,Payments!$G$5:$G$1004,"Posted",Payments!$E$5:$E$1004,"&lt;="&amp;Setup!$B$3))</f>
        <v/>
      </c>
      <c r="M186" s="49">
        <f>IF($A186="","",SUMIFS(Payments!$F$5:$F$1004,Payments!$B$5:$B$1004,$A186,Payments!$G$5:$G$1004,"Posted"))</f>
        <v/>
      </c>
      <c r="N186" s="49">
        <f>IF($A186="","",MAX(0,$G186-$L186))</f>
        <v/>
      </c>
      <c r="O186" s="49">
        <f>IF($A186="","",MAX(0,$K186-$L186))</f>
        <v/>
      </c>
      <c r="P186" s="21">
        <f>IF(OR($A186="",$O186&lt;=0,$R186=""),0,MAX(1,Setup!$B$3-$R186))</f>
        <v/>
      </c>
      <c r="Q186" s="24">
        <f>IF($A186="","",IF($O186&lt;=0,"",IF($P186&lt;=30,"1–30 Days",IF($P186&lt;=60,"31–60 Days",IF($P186&lt;=90,"61–90 Days","91+ Days")))))</f>
        <v/>
      </c>
      <c r="R186" s="48">
        <f>IF(OR($A186="",$F186="",$G186&lt;=0,$H186&lt;=0),"",IF($N186&lt;=0,"",EDATE($F186,MIN($I186-1,INT($L186/$H186)))))</f>
        <v/>
      </c>
      <c r="S186" s="21">
        <f>IF(OR($A186="",$R186=""),"",$R186-Setup!$B$3)</f>
        <v/>
      </c>
      <c r="T186" s="48">
        <f>IF($A186="","",IF(COUNTIFS(Payments!$B$5:$B$1004,$A186,Payments!$G$5:$G$1004,"Posted")=0,"",LOOKUP(2,1/((Payments!$B$5:$B$1004=$A186)*(Payments!$G$5:$G$1004="Posted")),Payments!$E$5:$E$1004)))</f>
        <v/>
      </c>
      <c r="U186" s="49">
        <f>IF(OR($A186="",$T186=""),"",SUMIFS(Payments!$F$5:$F$1004,Payments!$B$5:$B$1004,$A186,Payments!$G$5:$G$1004,"Posted",Payments!$E$5:$E$1004,$T186))</f>
        <v/>
      </c>
      <c r="V186" s="18" t="n"/>
      <c r="W186" s="46" t="n"/>
      <c r="X186" s="18" t="n"/>
      <c r="Y186" s="24">
        <f>IF($A186="","",IF($C186="Closed",IF($N186&lt;=0,"Paid","Closed With Balance"),IF(Setup!$B$3&lt;$F186,"Starts Later",IF($N186&lt;=0,"Paid",IF($O186&gt;0,"Overdue",IF(AND($R186&lt;&gt;"",$R186&gt;=Setup!$B$3,$R186&lt;=Setup!$B$3+Setup!$B$4),"Due Soon","Current"))))))</f>
        <v/>
      </c>
      <c r="Z186" s="24">
        <f>IF($A186="","",IF(OR($B186="",$C186="",$D186="",$E186="",$F186="",$G186&lt;=0,$H186&lt;=0,$V186=""),"Review",IF($H186&gt;$G186,"Review",IF(AND($W186&lt;&gt;"",NOT(ISNUMBER($W186))),"Review","OK"))))</f>
        <v/>
      </c>
      <c r="AA186" s="24">
        <f>IF($A186="","",IF(COUNTIF($A$5:$A$254,$A186)&gt;1,"Duplicate Plan ID","OK"))</f>
        <v/>
      </c>
    </row>
    <row r="187">
      <c r="A187" s="18" t="n"/>
      <c r="B187" s="18" t="n"/>
      <c r="C187" s="18" t="n"/>
      <c r="D187" s="18" t="n"/>
      <c r="E187" s="18" t="n"/>
      <c r="F187" s="46" t="n"/>
      <c r="G187" s="47" t="n"/>
      <c r="H187" s="47" t="n"/>
      <c r="I187" s="21">
        <f>IF($A187="","",IF(OR($G187&lt;=0,$H187&lt;=0),"",ROUNDUP($G187/$H187,0)))</f>
        <v/>
      </c>
      <c r="J187" s="48">
        <f>IF(OR($A187="",$F187="",$I187=""),"",EDATE($F187,$I187-1))</f>
        <v/>
      </c>
      <c r="K187" s="49">
        <f>IF(OR($A187="",$F187="",$G187&lt;=0,$H187&lt;=0),"",IF(Setup!$B$3&lt;$F187,0,MIN($G187,$H187*MIN($I187,DATEDIF($F187,Setup!$B$3,"m")+1))))</f>
        <v/>
      </c>
      <c r="L187" s="49">
        <f>IF($A187="","",SUMIFS(Payments!$F$5:$F$1004,Payments!$B$5:$B$1004,$A187,Payments!$G$5:$G$1004,"Posted",Payments!$E$5:$E$1004,"&lt;="&amp;Setup!$B$3))</f>
        <v/>
      </c>
      <c r="M187" s="49">
        <f>IF($A187="","",SUMIFS(Payments!$F$5:$F$1004,Payments!$B$5:$B$1004,$A187,Payments!$G$5:$G$1004,"Posted"))</f>
        <v/>
      </c>
      <c r="N187" s="49">
        <f>IF($A187="","",MAX(0,$G187-$L187))</f>
        <v/>
      </c>
      <c r="O187" s="49">
        <f>IF($A187="","",MAX(0,$K187-$L187))</f>
        <v/>
      </c>
      <c r="P187" s="21">
        <f>IF(OR($A187="",$O187&lt;=0,$R187=""),0,MAX(1,Setup!$B$3-$R187))</f>
        <v/>
      </c>
      <c r="Q187" s="24">
        <f>IF($A187="","",IF($O187&lt;=0,"",IF($P187&lt;=30,"1–30 Days",IF($P187&lt;=60,"31–60 Days",IF($P187&lt;=90,"61–90 Days","91+ Days")))))</f>
        <v/>
      </c>
      <c r="R187" s="48">
        <f>IF(OR($A187="",$F187="",$G187&lt;=0,$H187&lt;=0),"",IF($N187&lt;=0,"",EDATE($F187,MIN($I187-1,INT($L187/$H187)))))</f>
        <v/>
      </c>
      <c r="S187" s="21">
        <f>IF(OR($A187="",$R187=""),"",$R187-Setup!$B$3)</f>
        <v/>
      </c>
      <c r="T187" s="48">
        <f>IF($A187="","",IF(COUNTIFS(Payments!$B$5:$B$1004,$A187,Payments!$G$5:$G$1004,"Posted")=0,"",LOOKUP(2,1/((Payments!$B$5:$B$1004=$A187)*(Payments!$G$5:$G$1004="Posted")),Payments!$E$5:$E$1004)))</f>
        <v/>
      </c>
      <c r="U187" s="49">
        <f>IF(OR($A187="",$T187=""),"",SUMIFS(Payments!$F$5:$F$1004,Payments!$B$5:$B$1004,$A187,Payments!$G$5:$G$1004,"Posted",Payments!$E$5:$E$1004,$T187))</f>
        <v/>
      </c>
      <c r="V187" s="18" t="n"/>
      <c r="W187" s="46" t="n"/>
      <c r="X187" s="18" t="n"/>
      <c r="Y187" s="24">
        <f>IF($A187="","",IF($C187="Closed",IF($N187&lt;=0,"Paid","Closed With Balance"),IF(Setup!$B$3&lt;$F187,"Starts Later",IF($N187&lt;=0,"Paid",IF($O187&gt;0,"Overdue",IF(AND($R187&lt;&gt;"",$R187&gt;=Setup!$B$3,$R187&lt;=Setup!$B$3+Setup!$B$4),"Due Soon","Current"))))))</f>
        <v/>
      </c>
      <c r="Z187" s="24">
        <f>IF($A187="","",IF(OR($B187="",$C187="",$D187="",$E187="",$F187="",$G187&lt;=0,$H187&lt;=0,$V187=""),"Review",IF($H187&gt;$G187,"Review",IF(AND($W187&lt;&gt;"",NOT(ISNUMBER($W187))),"Review","OK"))))</f>
        <v/>
      </c>
      <c r="AA187" s="24">
        <f>IF($A187="","",IF(COUNTIF($A$5:$A$254,$A187)&gt;1,"Duplicate Plan ID","OK"))</f>
        <v/>
      </c>
    </row>
    <row r="188">
      <c r="A188" s="18" t="n"/>
      <c r="B188" s="18" t="n"/>
      <c r="C188" s="18" t="n"/>
      <c r="D188" s="18" t="n"/>
      <c r="E188" s="18" t="n"/>
      <c r="F188" s="46" t="n"/>
      <c r="G188" s="47" t="n"/>
      <c r="H188" s="47" t="n"/>
      <c r="I188" s="21">
        <f>IF($A188="","",IF(OR($G188&lt;=0,$H188&lt;=0),"",ROUNDUP($G188/$H188,0)))</f>
        <v/>
      </c>
      <c r="J188" s="48">
        <f>IF(OR($A188="",$F188="",$I188=""),"",EDATE($F188,$I188-1))</f>
        <v/>
      </c>
      <c r="K188" s="49">
        <f>IF(OR($A188="",$F188="",$G188&lt;=0,$H188&lt;=0),"",IF(Setup!$B$3&lt;$F188,0,MIN($G188,$H188*MIN($I188,DATEDIF($F188,Setup!$B$3,"m")+1))))</f>
        <v/>
      </c>
      <c r="L188" s="49">
        <f>IF($A188="","",SUMIFS(Payments!$F$5:$F$1004,Payments!$B$5:$B$1004,$A188,Payments!$G$5:$G$1004,"Posted",Payments!$E$5:$E$1004,"&lt;="&amp;Setup!$B$3))</f>
        <v/>
      </c>
      <c r="M188" s="49">
        <f>IF($A188="","",SUMIFS(Payments!$F$5:$F$1004,Payments!$B$5:$B$1004,$A188,Payments!$G$5:$G$1004,"Posted"))</f>
        <v/>
      </c>
      <c r="N188" s="49">
        <f>IF($A188="","",MAX(0,$G188-$L188))</f>
        <v/>
      </c>
      <c r="O188" s="49">
        <f>IF($A188="","",MAX(0,$K188-$L188))</f>
        <v/>
      </c>
      <c r="P188" s="21">
        <f>IF(OR($A188="",$O188&lt;=0,$R188=""),0,MAX(1,Setup!$B$3-$R188))</f>
        <v/>
      </c>
      <c r="Q188" s="24">
        <f>IF($A188="","",IF($O188&lt;=0,"",IF($P188&lt;=30,"1–30 Days",IF($P188&lt;=60,"31–60 Days",IF($P188&lt;=90,"61–90 Days","91+ Days")))))</f>
        <v/>
      </c>
      <c r="R188" s="48">
        <f>IF(OR($A188="",$F188="",$G188&lt;=0,$H188&lt;=0),"",IF($N188&lt;=0,"",EDATE($F188,MIN($I188-1,INT($L188/$H188)))))</f>
        <v/>
      </c>
      <c r="S188" s="21">
        <f>IF(OR($A188="",$R188=""),"",$R188-Setup!$B$3)</f>
        <v/>
      </c>
      <c r="T188" s="48">
        <f>IF($A188="","",IF(COUNTIFS(Payments!$B$5:$B$1004,$A188,Payments!$G$5:$G$1004,"Posted")=0,"",LOOKUP(2,1/((Payments!$B$5:$B$1004=$A188)*(Payments!$G$5:$G$1004="Posted")),Payments!$E$5:$E$1004)))</f>
        <v/>
      </c>
      <c r="U188" s="49">
        <f>IF(OR($A188="",$T188=""),"",SUMIFS(Payments!$F$5:$F$1004,Payments!$B$5:$B$1004,$A188,Payments!$G$5:$G$1004,"Posted",Payments!$E$5:$E$1004,$T188))</f>
        <v/>
      </c>
      <c r="V188" s="18" t="n"/>
      <c r="W188" s="46" t="n"/>
      <c r="X188" s="18" t="n"/>
      <c r="Y188" s="24">
        <f>IF($A188="","",IF($C188="Closed",IF($N188&lt;=0,"Paid","Closed With Balance"),IF(Setup!$B$3&lt;$F188,"Starts Later",IF($N188&lt;=0,"Paid",IF($O188&gt;0,"Overdue",IF(AND($R188&lt;&gt;"",$R188&gt;=Setup!$B$3,$R188&lt;=Setup!$B$3+Setup!$B$4),"Due Soon","Current"))))))</f>
        <v/>
      </c>
      <c r="Z188" s="24">
        <f>IF($A188="","",IF(OR($B188="",$C188="",$D188="",$E188="",$F188="",$G188&lt;=0,$H188&lt;=0,$V188=""),"Review",IF($H188&gt;$G188,"Review",IF(AND($W188&lt;&gt;"",NOT(ISNUMBER($W188))),"Review","OK"))))</f>
        <v/>
      </c>
      <c r="AA188" s="24">
        <f>IF($A188="","",IF(COUNTIF($A$5:$A$254,$A188)&gt;1,"Duplicate Plan ID","OK"))</f>
        <v/>
      </c>
    </row>
    <row r="189">
      <c r="A189" s="18" t="n"/>
      <c r="B189" s="18" t="n"/>
      <c r="C189" s="18" t="n"/>
      <c r="D189" s="18" t="n"/>
      <c r="E189" s="18" t="n"/>
      <c r="F189" s="46" t="n"/>
      <c r="G189" s="47" t="n"/>
      <c r="H189" s="47" t="n"/>
      <c r="I189" s="21">
        <f>IF($A189="","",IF(OR($G189&lt;=0,$H189&lt;=0),"",ROUNDUP($G189/$H189,0)))</f>
        <v/>
      </c>
      <c r="J189" s="48">
        <f>IF(OR($A189="",$F189="",$I189=""),"",EDATE($F189,$I189-1))</f>
        <v/>
      </c>
      <c r="K189" s="49">
        <f>IF(OR($A189="",$F189="",$G189&lt;=0,$H189&lt;=0),"",IF(Setup!$B$3&lt;$F189,0,MIN($G189,$H189*MIN($I189,DATEDIF($F189,Setup!$B$3,"m")+1))))</f>
        <v/>
      </c>
      <c r="L189" s="49">
        <f>IF($A189="","",SUMIFS(Payments!$F$5:$F$1004,Payments!$B$5:$B$1004,$A189,Payments!$G$5:$G$1004,"Posted",Payments!$E$5:$E$1004,"&lt;="&amp;Setup!$B$3))</f>
        <v/>
      </c>
      <c r="M189" s="49">
        <f>IF($A189="","",SUMIFS(Payments!$F$5:$F$1004,Payments!$B$5:$B$1004,$A189,Payments!$G$5:$G$1004,"Posted"))</f>
        <v/>
      </c>
      <c r="N189" s="49">
        <f>IF($A189="","",MAX(0,$G189-$L189))</f>
        <v/>
      </c>
      <c r="O189" s="49">
        <f>IF($A189="","",MAX(0,$K189-$L189))</f>
        <v/>
      </c>
      <c r="P189" s="21">
        <f>IF(OR($A189="",$O189&lt;=0,$R189=""),0,MAX(1,Setup!$B$3-$R189))</f>
        <v/>
      </c>
      <c r="Q189" s="24">
        <f>IF($A189="","",IF($O189&lt;=0,"",IF($P189&lt;=30,"1–30 Days",IF($P189&lt;=60,"31–60 Days",IF($P189&lt;=90,"61–90 Days","91+ Days")))))</f>
        <v/>
      </c>
      <c r="R189" s="48">
        <f>IF(OR($A189="",$F189="",$G189&lt;=0,$H189&lt;=0),"",IF($N189&lt;=0,"",EDATE($F189,MIN($I189-1,INT($L189/$H189)))))</f>
        <v/>
      </c>
      <c r="S189" s="21">
        <f>IF(OR($A189="",$R189=""),"",$R189-Setup!$B$3)</f>
        <v/>
      </c>
      <c r="T189" s="48">
        <f>IF($A189="","",IF(COUNTIFS(Payments!$B$5:$B$1004,$A189,Payments!$G$5:$G$1004,"Posted")=0,"",LOOKUP(2,1/((Payments!$B$5:$B$1004=$A189)*(Payments!$G$5:$G$1004="Posted")),Payments!$E$5:$E$1004)))</f>
        <v/>
      </c>
      <c r="U189" s="49">
        <f>IF(OR($A189="",$T189=""),"",SUMIFS(Payments!$F$5:$F$1004,Payments!$B$5:$B$1004,$A189,Payments!$G$5:$G$1004,"Posted",Payments!$E$5:$E$1004,$T189))</f>
        <v/>
      </c>
      <c r="V189" s="18" t="n"/>
      <c r="W189" s="46" t="n"/>
      <c r="X189" s="18" t="n"/>
      <c r="Y189" s="24">
        <f>IF($A189="","",IF($C189="Closed",IF($N189&lt;=0,"Paid","Closed With Balance"),IF(Setup!$B$3&lt;$F189,"Starts Later",IF($N189&lt;=0,"Paid",IF($O189&gt;0,"Overdue",IF(AND($R189&lt;&gt;"",$R189&gt;=Setup!$B$3,$R189&lt;=Setup!$B$3+Setup!$B$4),"Due Soon","Current"))))))</f>
        <v/>
      </c>
      <c r="Z189" s="24">
        <f>IF($A189="","",IF(OR($B189="",$C189="",$D189="",$E189="",$F189="",$G189&lt;=0,$H189&lt;=0,$V189=""),"Review",IF($H189&gt;$G189,"Review",IF(AND($W189&lt;&gt;"",NOT(ISNUMBER($W189))),"Review","OK"))))</f>
        <v/>
      </c>
      <c r="AA189" s="24">
        <f>IF($A189="","",IF(COUNTIF($A$5:$A$254,$A189)&gt;1,"Duplicate Plan ID","OK"))</f>
        <v/>
      </c>
    </row>
    <row r="190">
      <c r="A190" s="18" t="n"/>
      <c r="B190" s="18" t="n"/>
      <c r="C190" s="18" t="n"/>
      <c r="D190" s="18" t="n"/>
      <c r="E190" s="18" t="n"/>
      <c r="F190" s="46" t="n"/>
      <c r="G190" s="47" t="n"/>
      <c r="H190" s="47" t="n"/>
      <c r="I190" s="21">
        <f>IF($A190="","",IF(OR($G190&lt;=0,$H190&lt;=0),"",ROUNDUP($G190/$H190,0)))</f>
        <v/>
      </c>
      <c r="J190" s="48">
        <f>IF(OR($A190="",$F190="",$I190=""),"",EDATE($F190,$I190-1))</f>
        <v/>
      </c>
      <c r="K190" s="49">
        <f>IF(OR($A190="",$F190="",$G190&lt;=0,$H190&lt;=0),"",IF(Setup!$B$3&lt;$F190,0,MIN($G190,$H190*MIN($I190,DATEDIF($F190,Setup!$B$3,"m")+1))))</f>
        <v/>
      </c>
      <c r="L190" s="49">
        <f>IF($A190="","",SUMIFS(Payments!$F$5:$F$1004,Payments!$B$5:$B$1004,$A190,Payments!$G$5:$G$1004,"Posted",Payments!$E$5:$E$1004,"&lt;="&amp;Setup!$B$3))</f>
        <v/>
      </c>
      <c r="M190" s="49">
        <f>IF($A190="","",SUMIFS(Payments!$F$5:$F$1004,Payments!$B$5:$B$1004,$A190,Payments!$G$5:$G$1004,"Posted"))</f>
        <v/>
      </c>
      <c r="N190" s="49">
        <f>IF($A190="","",MAX(0,$G190-$L190))</f>
        <v/>
      </c>
      <c r="O190" s="49">
        <f>IF($A190="","",MAX(0,$K190-$L190))</f>
        <v/>
      </c>
      <c r="P190" s="21">
        <f>IF(OR($A190="",$O190&lt;=0,$R190=""),0,MAX(1,Setup!$B$3-$R190))</f>
        <v/>
      </c>
      <c r="Q190" s="24">
        <f>IF($A190="","",IF($O190&lt;=0,"",IF($P190&lt;=30,"1–30 Days",IF($P190&lt;=60,"31–60 Days",IF($P190&lt;=90,"61–90 Days","91+ Days")))))</f>
        <v/>
      </c>
      <c r="R190" s="48">
        <f>IF(OR($A190="",$F190="",$G190&lt;=0,$H190&lt;=0),"",IF($N190&lt;=0,"",EDATE($F190,MIN($I190-1,INT($L190/$H190)))))</f>
        <v/>
      </c>
      <c r="S190" s="21">
        <f>IF(OR($A190="",$R190=""),"",$R190-Setup!$B$3)</f>
        <v/>
      </c>
      <c r="T190" s="48">
        <f>IF($A190="","",IF(COUNTIFS(Payments!$B$5:$B$1004,$A190,Payments!$G$5:$G$1004,"Posted")=0,"",LOOKUP(2,1/((Payments!$B$5:$B$1004=$A190)*(Payments!$G$5:$G$1004="Posted")),Payments!$E$5:$E$1004)))</f>
        <v/>
      </c>
      <c r="U190" s="49">
        <f>IF(OR($A190="",$T190=""),"",SUMIFS(Payments!$F$5:$F$1004,Payments!$B$5:$B$1004,$A190,Payments!$G$5:$G$1004,"Posted",Payments!$E$5:$E$1004,$T190))</f>
        <v/>
      </c>
      <c r="V190" s="18" t="n"/>
      <c r="W190" s="46" t="n"/>
      <c r="X190" s="18" t="n"/>
      <c r="Y190" s="24">
        <f>IF($A190="","",IF($C190="Closed",IF($N190&lt;=0,"Paid","Closed With Balance"),IF(Setup!$B$3&lt;$F190,"Starts Later",IF($N190&lt;=0,"Paid",IF($O190&gt;0,"Overdue",IF(AND($R190&lt;&gt;"",$R190&gt;=Setup!$B$3,$R190&lt;=Setup!$B$3+Setup!$B$4),"Due Soon","Current"))))))</f>
        <v/>
      </c>
      <c r="Z190" s="24">
        <f>IF($A190="","",IF(OR($B190="",$C190="",$D190="",$E190="",$F190="",$G190&lt;=0,$H190&lt;=0,$V190=""),"Review",IF($H190&gt;$G190,"Review",IF(AND($W190&lt;&gt;"",NOT(ISNUMBER($W190))),"Review","OK"))))</f>
        <v/>
      </c>
      <c r="AA190" s="24">
        <f>IF($A190="","",IF(COUNTIF($A$5:$A$254,$A190)&gt;1,"Duplicate Plan ID","OK"))</f>
        <v/>
      </c>
    </row>
    <row r="191">
      <c r="A191" s="18" t="n"/>
      <c r="B191" s="18" t="n"/>
      <c r="C191" s="18" t="n"/>
      <c r="D191" s="18" t="n"/>
      <c r="E191" s="18" t="n"/>
      <c r="F191" s="46" t="n"/>
      <c r="G191" s="47" t="n"/>
      <c r="H191" s="47" t="n"/>
      <c r="I191" s="21">
        <f>IF($A191="","",IF(OR($G191&lt;=0,$H191&lt;=0),"",ROUNDUP($G191/$H191,0)))</f>
        <v/>
      </c>
      <c r="J191" s="48">
        <f>IF(OR($A191="",$F191="",$I191=""),"",EDATE($F191,$I191-1))</f>
        <v/>
      </c>
      <c r="K191" s="49">
        <f>IF(OR($A191="",$F191="",$G191&lt;=0,$H191&lt;=0),"",IF(Setup!$B$3&lt;$F191,0,MIN($G191,$H191*MIN($I191,DATEDIF($F191,Setup!$B$3,"m")+1))))</f>
        <v/>
      </c>
      <c r="L191" s="49">
        <f>IF($A191="","",SUMIFS(Payments!$F$5:$F$1004,Payments!$B$5:$B$1004,$A191,Payments!$G$5:$G$1004,"Posted",Payments!$E$5:$E$1004,"&lt;="&amp;Setup!$B$3))</f>
        <v/>
      </c>
      <c r="M191" s="49">
        <f>IF($A191="","",SUMIFS(Payments!$F$5:$F$1004,Payments!$B$5:$B$1004,$A191,Payments!$G$5:$G$1004,"Posted"))</f>
        <v/>
      </c>
      <c r="N191" s="49">
        <f>IF($A191="","",MAX(0,$G191-$L191))</f>
        <v/>
      </c>
      <c r="O191" s="49">
        <f>IF($A191="","",MAX(0,$K191-$L191))</f>
        <v/>
      </c>
      <c r="P191" s="21">
        <f>IF(OR($A191="",$O191&lt;=0,$R191=""),0,MAX(1,Setup!$B$3-$R191))</f>
        <v/>
      </c>
      <c r="Q191" s="24">
        <f>IF($A191="","",IF($O191&lt;=0,"",IF($P191&lt;=30,"1–30 Days",IF($P191&lt;=60,"31–60 Days",IF($P191&lt;=90,"61–90 Days","91+ Days")))))</f>
        <v/>
      </c>
      <c r="R191" s="48">
        <f>IF(OR($A191="",$F191="",$G191&lt;=0,$H191&lt;=0),"",IF($N191&lt;=0,"",EDATE($F191,MIN($I191-1,INT($L191/$H191)))))</f>
        <v/>
      </c>
      <c r="S191" s="21">
        <f>IF(OR($A191="",$R191=""),"",$R191-Setup!$B$3)</f>
        <v/>
      </c>
      <c r="T191" s="48">
        <f>IF($A191="","",IF(COUNTIFS(Payments!$B$5:$B$1004,$A191,Payments!$G$5:$G$1004,"Posted")=0,"",LOOKUP(2,1/((Payments!$B$5:$B$1004=$A191)*(Payments!$G$5:$G$1004="Posted")),Payments!$E$5:$E$1004)))</f>
        <v/>
      </c>
      <c r="U191" s="49">
        <f>IF(OR($A191="",$T191=""),"",SUMIFS(Payments!$F$5:$F$1004,Payments!$B$5:$B$1004,$A191,Payments!$G$5:$G$1004,"Posted",Payments!$E$5:$E$1004,$T191))</f>
        <v/>
      </c>
      <c r="V191" s="18" t="n"/>
      <c r="W191" s="46" t="n"/>
      <c r="X191" s="18" t="n"/>
      <c r="Y191" s="24">
        <f>IF($A191="","",IF($C191="Closed",IF($N191&lt;=0,"Paid","Closed With Balance"),IF(Setup!$B$3&lt;$F191,"Starts Later",IF($N191&lt;=0,"Paid",IF($O191&gt;0,"Overdue",IF(AND($R191&lt;&gt;"",$R191&gt;=Setup!$B$3,$R191&lt;=Setup!$B$3+Setup!$B$4),"Due Soon","Current"))))))</f>
        <v/>
      </c>
      <c r="Z191" s="24">
        <f>IF($A191="","",IF(OR($B191="",$C191="",$D191="",$E191="",$F191="",$G191&lt;=0,$H191&lt;=0,$V191=""),"Review",IF($H191&gt;$G191,"Review",IF(AND($W191&lt;&gt;"",NOT(ISNUMBER($W191))),"Review","OK"))))</f>
        <v/>
      </c>
      <c r="AA191" s="24">
        <f>IF($A191="","",IF(COUNTIF($A$5:$A$254,$A191)&gt;1,"Duplicate Plan ID","OK"))</f>
        <v/>
      </c>
    </row>
    <row r="192">
      <c r="A192" s="18" t="n"/>
      <c r="B192" s="18" t="n"/>
      <c r="C192" s="18" t="n"/>
      <c r="D192" s="18" t="n"/>
      <c r="E192" s="18" t="n"/>
      <c r="F192" s="46" t="n"/>
      <c r="G192" s="47" t="n"/>
      <c r="H192" s="47" t="n"/>
      <c r="I192" s="21">
        <f>IF($A192="","",IF(OR($G192&lt;=0,$H192&lt;=0),"",ROUNDUP($G192/$H192,0)))</f>
        <v/>
      </c>
      <c r="J192" s="48">
        <f>IF(OR($A192="",$F192="",$I192=""),"",EDATE($F192,$I192-1))</f>
        <v/>
      </c>
      <c r="K192" s="49">
        <f>IF(OR($A192="",$F192="",$G192&lt;=0,$H192&lt;=0),"",IF(Setup!$B$3&lt;$F192,0,MIN($G192,$H192*MIN($I192,DATEDIF($F192,Setup!$B$3,"m")+1))))</f>
        <v/>
      </c>
      <c r="L192" s="49">
        <f>IF($A192="","",SUMIFS(Payments!$F$5:$F$1004,Payments!$B$5:$B$1004,$A192,Payments!$G$5:$G$1004,"Posted",Payments!$E$5:$E$1004,"&lt;="&amp;Setup!$B$3))</f>
        <v/>
      </c>
      <c r="M192" s="49">
        <f>IF($A192="","",SUMIFS(Payments!$F$5:$F$1004,Payments!$B$5:$B$1004,$A192,Payments!$G$5:$G$1004,"Posted"))</f>
        <v/>
      </c>
      <c r="N192" s="49">
        <f>IF($A192="","",MAX(0,$G192-$L192))</f>
        <v/>
      </c>
      <c r="O192" s="49">
        <f>IF($A192="","",MAX(0,$K192-$L192))</f>
        <v/>
      </c>
      <c r="P192" s="21">
        <f>IF(OR($A192="",$O192&lt;=0,$R192=""),0,MAX(1,Setup!$B$3-$R192))</f>
        <v/>
      </c>
      <c r="Q192" s="24">
        <f>IF($A192="","",IF($O192&lt;=0,"",IF($P192&lt;=30,"1–30 Days",IF($P192&lt;=60,"31–60 Days",IF($P192&lt;=90,"61–90 Days","91+ Days")))))</f>
        <v/>
      </c>
      <c r="R192" s="48">
        <f>IF(OR($A192="",$F192="",$G192&lt;=0,$H192&lt;=0),"",IF($N192&lt;=0,"",EDATE($F192,MIN($I192-1,INT($L192/$H192)))))</f>
        <v/>
      </c>
      <c r="S192" s="21">
        <f>IF(OR($A192="",$R192=""),"",$R192-Setup!$B$3)</f>
        <v/>
      </c>
      <c r="T192" s="48">
        <f>IF($A192="","",IF(COUNTIFS(Payments!$B$5:$B$1004,$A192,Payments!$G$5:$G$1004,"Posted")=0,"",LOOKUP(2,1/((Payments!$B$5:$B$1004=$A192)*(Payments!$G$5:$G$1004="Posted")),Payments!$E$5:$E$1004)))</f>
        <v/>
      </c>
      <c r="U192" s="49">
        <f>IF(OR($A192="",$T192=""),"",SUMIFS(Payments!$F$5:$F$1004,Payments!$B$5:$B$1004,$A192,Payments!$G$5:$G$1004,"Posted",Payments!$E$5:$E$1004,$T192))</f>
        <v/>
      </c>
      <c r="V192" s="18" t="n"/>
      <c r="W192" s="46" t="n"/>
      <c r="X192" s="18" t="n"/>
      <c r="Y192" s="24">
        <f>IF($A192="","",IF($C192="Closed",IF($N192&lt;=0,"Paid","Closed With Balance"),IF(Setup!$B$3&lt;$F192,"Starts Later",IF($N192&lt;=0,"Paid",IF($O192&gt;0,"Overdue",IF(AND($R192&lt;&gt;"",$R192&gt;=Setup!$B$3,$R192&lt;=Setup!$B$3+Setup!$B$4),"Due Soon","Current"))))))</f>
        <v/>
      </c>
      <c r="Z192" s="24">
        <f>IF($A192="","",IF(OR($B192="",$C192="",$D192="",$E192="",$F192="",$G192&lt;=0,$H192&lt;=0,$V192=""),"Review",IF($H192&gt;$G192,"Review",IF(AND($W192&lt;&gt;"",NOT(ISNUMBER($W192))),"Review","OK"))))</f>
        <v/>
      </c>
      <c r="AA192" s="24">
        <f>IF($A192="","",IF(COUNTIF($A$5:$A$254,$A192)&gt;1,"Duplicate Plan ID","OK"))</f>
        <v/>
      </c>
    </row>
    <row r="193">
      <c r="A193" s="18" t="n"/>
      <c r="B193" s="18" t="n"/>
      <c r="C193" s="18" t="n"/>
      <c r="D193" s="18" t="n"/>
      <c r="E193" s="18" t="n"/>
      <c r="F193" s="46" t="n"/>
      <c r="G193" s="47" t="n"/>
      <c r="H193" s="47" t="n"/>
      <c r="I193" s="21">
        <f>IF($A193="","",IF(OR($G193&lt;=0,$H193&lt;=0),"",ROUNDUP($G193/$H193,0)))</f>
        <v/>
      </c>
      <c r="J193" s="48">
        <f>IF(OR($A193="",$F193="",$I193=""),"",EDATE($F193,$I193-1))</f>
        <v/>
      </c>
      <c r="K193" s="49">
        <f>IF(OR($A193="",$F193="",$G193&lt;=0,$H193&lt;=0),"",IF(Setup!$B$3&lt;$F193,0,MIN($G193,$H193*MIN($I193,DATEDIF($F193,Setup!$B$3,"m")+1))))</f>
        <v/>
      </c>
      <c r="L193" s="49">
        <f>IF($A193="","",SUMIFS(Payments!$F$5:$F$1004,Payments!$B$5:$B$1004,$A193,Payments!$G$5:$G$1004,"Posted",Payments!$E$5:$E$1004,"&lt;="&amp;Setup!$B$3))</f>
        <v/>
      </c>
      <c r="M193" s="49">
        <f>IF($A193="","",SUMIFS(Payments!$F$5:$F$1004,Payments!$B$5:$B$1004,$A193,Payments!$G$5:$G$1004,"Posted"))</f>
        <v/>
      </c>
      <c r="N193" s="49">
        <f>IF($A193="","",MAX(0,$G193-$L193))</f>
        <v/>
      </c>
      <c r="O193" s="49">
        <f>IF($A193="","",MAX(0,$K193-$L193))</f>
        <v/>
      </c>
      <c r="P193" s="21">
        <f>IF(OR($A193="",$O193&lt;=0,$R193=""),0,MAX(1,Setup!$B$3-$R193))</f>
        <v/>
      </c>
      <c r="Q193" s="24">
        <f>IF($A193="","",IF($O193&lt;=0,"",IF($P193&lt;=30,"1–30 Days",IF($P193&lt;=60,"31–60 Days",IF($P193&lt;=90,"61–90 Days","91+ Days")))))</f>
        <v/>
      </c>
      <c r="R193" s="48">
        <f>IF(OR($A193="",$F193="",$G193&lt;=0,$H193&lt;=0),"",IF($N193&lt;=0,"",EDATE($F193,MIN($I193-1,INT($L193/$H193)))))</f>
        <v/>
      </c>
      <c r="S193" s="21">
        <f>IF(OR($A193="",$R193=""),"",$R193-Setup!$B$3)</f>
        <v/>
      </c>
      <c r="T193" s="48">
        <f>IF($A193="","",IF(COUNTIFS(Payments!$B$5:$B$1004,$A193,Payments!$G$5:$G$1004,"Posted")=0,"",LOOKUP(2,1/((Payments!$B$5:$B$1004=$A193)*(Payments!$G$5:$G$1004="Posted")),Payments!$E$5:$E$1004)))</f>
        <v/>
      </c>
      <c r="U193" s="49">
        <f>IF(OR($A193="",$T193=""),"",SUMIFS(Payments!$F$5:$F$1004,Payments!$B$5:$B$1004,$A193,Payments!$G$5:$G$1004,"Posted",Payments!$E$5:$E$1004,$T193))</f>
        <v/>
      </c>
      <c r="V193" s="18" t="n"/>
      <c r="W193" s="46" t="n"/>
      <c r="X193" s="18" t="n"/>
      <c r="Y193" s="24">
        <f>IF($A193="","",IF($C193="Closed",IF($N193&lt;=0,"Paid","Closed With Balance"),IF(Setup!$B$3&lt;$F193,"Starts Later",IF($N193&lt;=0,"Paid",IF($O193&gt;0,"Overdue",IF(AND($R193&lt;&gt;"",$R193&gt;=Setup!$B$3,$R193&lt;=Setup!$B$3+Setup!$B$4),"Due Soon","Current"))))))</f>
        <v/>
      </c>
      <c r="Z193" s="24">
        <f>IF($A193="","",IF(OR($B193="",$C193="",$D193="",$E193="",$F193="",$G193&lt;=0,$H193&lt;=0,$V193=""),"Review",IF($H193&gt;$G193,"Review",IF(AND($W193&lt;&gt;"",NOT(ISNUMBER($W193))),"Review","OK"))))</f>
        <v/>
      </c>
      <c r="AA193" s="24">
        <f>IF($A193="","",IF(COUNTIF($A$5:$A$254,$A193)&gt;1,"Duplicate Plan ID","OK"))</f>
        <v/>
      </c>
    </row>
    <row r="194">
      <c r="A194" s="18" t="n"/>
      <c r="B194" s="18" t="n"/>
      <c r="C194" s="18" t="n"/>
      <c r="D194" s="18" t="n"/>
      <c r="E194" s="18" t="n"/>
      <c r="F194" s="46" t="n"/>
      <c r="G194" s="47" t="n"/>
      <c r="H194" s="47" t="n"/>
      <c r="I194" s="21">
        <f>IF($A194="","",IF(OR($G194&lt;=0,$H194&lt;=0),"",ROUNDUP($G194/$H194,0)))</f>
        <v/>
      </c>
      <c r="J194" s="48">
        <f>IF(OR($A194="",$F194="",$I194=""),"",EDATE($F194,$I194-1))</f>
        <v/>
      </c>
      <c r="K194" s="49">
        <f>IF(OR($A194="",$F194="",$G194&lt;=0,$H194&lt;=0),"",IF(Setup!$B$3&lt;$F194,0,MIN($G194,$H194*MIN($I194,DATEDIF($F194,Setup!$B$3,"m")+1))))</f>
        <v/>
      </c>
      <c r="L194" s="49">
        <f>IF($A194="","",SUMIFS(Payments!$F$5:$F$1004,Payments!$B$5:$B$1004,$A194,Payments!$G$5:$G$1004,"Posted",Payments!$E$5:$E$1004,"&lt;="&amp;Setup!$B$3))</f>
        <v/>
      </c>
      <c r="M194" s="49">
        <f>IF($A194="","",SUMIFS(Payments!$F$5:$F$1004,Payments!$B$5:$B$1004,$A194,Payments!$G$5:$G$1004,"Posted"))</f>
        <v/>
      </c>
      <c r="N194" s="49">
        <f>IF($A194="","",MAX(0,$G194-$L194))</f>
        <v/>
      </c>
      <c r="O194" s="49">
        <f>IF($A194="","",MAX(0,$K194-$L194))</f>
        <v/>
      </c>
      <c r="P194" s="21">
        <f>IF(OR($A194="",$O194&lt;=0,$R194=""),0,MAX(1,Setup!$B$3-$R194))</f>
        <v/>
      </c>
      <c r="Q194" s="24">
        <f>IF($A194="","",IF($O194&lt;=0,"",IF($P194&lt;=30,"1–30 Days",IF($P194&lt;=60,"31–60 Days",IF($P194&lt;=90,"61–90 Days","91+ Days")))))</f>
        <v/>
      </c>
      <c r="R194" s="48">
        <f>IF(OR($A194="",$F194="",$G194&lt;=0,$H194&lt;=0),"",IF($N194&lt;=0,"",EDATE($F194,MIN($I194-1,INT($L194/$H194)))))</f>
        <v/>
      </c>
      <c r="S194" s="21">
        <f>IF(OR($A194="",$R194=""),"",$R194-Setup!$B$3)</f>
        <v/>
      </c>
      <c r="T194" s="48">
        <f>IF($A194="","",IF(COUNTIFS(Payments!$B$5:$B$1004,$A194,Payments!$G$5:$G$1004,"Posted")=0,"",LOOKUP(2,1/((Payments!$B$5:$B$1004=$A194)*(Payments!$G$5:$G$1004="Posted")),Payments!$E$5:$E$1004)))</f>
        <v/>
      </c>
      <c r="U194" s="49">
        <f>IF(OR($A194="",$T194=""),"",SUMIFS(Payments!$F$5:$F$1004,Payments!$B$5:$B$1004,$A194,Payments!$G$5:$G$1004,"Posted",Payments!$E$5:$E$1004,$T194))</f>
        <v/>
      </c>
      <c r="V194" s="18" t="n"/>
      <c r="W194" s="46" t="n"/>
      <c r="X194" s="18" t="n"/>
      <c r="Y194" s="24">
        <f>IF($A194="","",IF($C194="Closed",IF($N194&lt;=0,"Paid","Closed With Balance"),IF(Setup!$B$3&lt;$F194,"Starts Later",IF($N194&lt;=0,"Paid",IF($O194&gt;0,"Overdue",IF(AND($R194&lt;&gt;"",$R194&gt;=Setup!$B$3,$R194&lt;=Setup!$B$3+Setup!$B$4),"Due Soon","Current"))))))</f>
        <v/>
      </c>
      <c r="Z194" s="24">
        <f>IF($A194="","",IF(OR($B194="",$C194="",$D194="",$E194="",$F194="",$G194&lt;=0,$H194&lt;=0,$V194=""),"Review",IF($H194&gt;$G194,"Review",IF(AND($W194&lt;&gt;"",NOT(ISNUMBER($W194))),"Review","OK"))))</f>
        <v/>
      </c>
      <c r="AA194" s="24">
        <f>IF($A194="","",IF(COUNTIF($A$5:$A$254,$A194)&gt;1,"Duplicate Plan ID","OK"))</f>
        <v/>
      </c>
    </row>
    <row r="195">
      <c r="A195" s="18" t="n"/>
      <c r="B195" s="18" t="n"/>
      <c r="C195" s="18" t="n"/>
      <c r="D195" s="18" t="n"/>
      <c r="E195" s="18" t="n"/>
      <c r="F195" s="46" t="n"/>
      <c r="G195" s="47" t="n"/>
      <c r="H195" s="47" t="n"/>
      <c r="I195" s="21">
        <f>IF($A195="","",IF(OR($G195&lt;=0,$H195&lt;=0),"",ROUNDUP($G195/$H195,0)))</f>
        <v/>
      </c>
      <c r="J195" s="48">
        <f>IF(OR($A195="",$F195="",$I195=""),"",EDATE($F195,$I195-1))</f>
        <v/>
      </c>
      <c r="K195" s="49">
        <f>IF(OR($A195="",$F195="",$G195&lt;=0,$H195&lt;=0),"",IF(Setup!$B$3&lt;$F195,0,MIN($G195,$H195*MIN($I195,DATEDIF($F195,Setup!$B$3,"m")+1))))</f>
        <v/>
      </c>
      <c r="L195" s="49">
        <f>IF($A195="","",SUMIFS(Payments!$F$5:$F$1004,Payments!$B$5:$B$1004,$A195,Payments!$G$5:$G$1004,"Posted",Payments!$E$5:$E$1004,"&lt;="&amp;Setup!$B$3))</f>
        <v/>
      </c>
      <c r="M195" s="49">
        <f>IF($A195="","",SUMIFS(Payments!$F$5:$F$1004,Payments!$B$5:$B$1004,$A195,Payments!$G$5:$G$1004,"Posted"))</f>
        <v/>
      </c>
      <c r="N195" s="49">
        <f>IF($A195="","",MAX(0,$G195-$L195))</f>
        <v/>
      </c>
      <c r="O195" s="49">
        <f>IF($A195="","",MAX(0,$K195-$L195))</f>
        <v/>
      </c>
      <c r="P195" s="21">
        <f>IF(OR($A195="",$O195&lt;=0,$R195=""),0,MAX(1,Setup!$B$3-$R195))</f>
        <v/>
      </c>
      <c r="Q195" s="24">
        <f>IF($A195="","",IF($O195&lt;=0,"",IF($P195&lt;=30,"1–30 Days",IF($P195&lt;=60,"31–60 Days",IF($P195&lt;=90,"61–90 Days","91+ Days")))))</f>
        <v/>
      </c>
      <c r="R195" s="48">
        <f>IF(OR($A195="",$F195="",$G195&lt;=0,$H195&lt;=0),"",IF($N195&lt;=0,"",EDATE($F195,MIN($I195-1,INT($L195/$H195)))))</f>
        <v/>
      </c>
      <c r="S195" s="21">
        <f>IF(OR($A195="",$R195=""),"",$R195-Setup!$B$3)</f>
        <v/>
      </c>
      <c r="T195" s="48">
        <f>IF($A195="","",IF(COUNTIFS(Payments!$B$5:$B$1004,$A195,Payments!$G$5:$G$1004,"Posted")=0,"",LOOKUP(2,1/((Payments!$B$5:$B$1004=$A195)*(Payments!$G$5:$G$1004="Posted")),Payments!$E$5:$E$1004)))</f>
        <v/>
      </c>
      <c r="U195" s="49">
        <f>IF(OR($A195="",$T195=""),"",SUMIFS(Payments!$F$5:$F$1004,Payments!$B$5:$B$1004,$A195,Payments!$G$5:$G$1004,"Posted",Payments!$E$5:$E$1004,$T195))</f>
        <v/>
      </c>
      <c r="V195" s="18" t="n"/>
      <c r="W195" s="46" t="n"/>
      <c r="X195" s="18" t="n"/>
      <c r="Y195" s="24">
        <f>IF($A195="","",IF($C195="Closed",IF($N195&lt;=0,"Paid","Closed With Balance"),IF(Setup!$B$3&lt;$F195,"Starts Later",IF($N195&lt;=0,"Paid",IF($O195&gt;0,"Overdue",IF(AND($R195&lt;&gt;"",$R195&gt;=Setup!$B$3,$R195&lt;=Setup!$B$3+Setup!$B$4),"Due Soon","Current"))))))</f>
        <v/>
      </c>
      <c r="Z195" s="24">
        <f>IF($A195="","",IF(OR($B195="",$C195="",$D195="",$E195="",$F195="",$G195&lt;=0,$H195&lt;=0,$V195=""),"Review",IF($H195&gt;$G195,"Review",IF(AND($W195&lt;&gt;"",NOT(ISNUMBER($W195))),"Review","OK"))))</f>
        <v/>
      </c>
      <c r="AA195" s="24">
        <f>IF($A195="","",IF(COUNTIF($A$5:$A$254,$A195)&gt;1,"Duplicate Plan ID","OK"))</f>
        <v/>
      </c>
    </row>
    <row r="196">
      <c r="A196" s="18" t="n"/>
      <c r="B196" s="18" t="n"/>
      <c r="C196" s="18" t="n"/>
      <c r="D196" s="18" t="n"/>
      <c r="E196" s="18" t="n"/>
      <c r="F196" s="46" t="n"/>
      <c r="G196" s="47" t="n"/>
      <c r="H196" s="47" t="n"/>
      <c r="I196" s="21">
        <f>IF($A196="","",IF(OR($G196&lt;=0,$H196&lt;=0),"",ROUNDUP($G196/$H196,0)))</f>
        <v/>
      </c>
      <c r="J196" s="48">
        <f>IF(OR($A196="",$F196="",$I196=""),"",EDATE($F196,$I196-1))</f>
        <v/>
      </c>
      <c r="K196" s="49">
        <f>IF(OR($A196="",$F196="",$G196&lt;=0,$H196&lt;=0),"",IF(Setup!$B$3&lt;$F196,0,MIN($G196,$H196*MIN($I196,DATEDIF($F196,Setup!$B$3,"m")+1))))</f>
        <v/>
      </c>
      <c r="L196" s="49">
        <f>IF($A196="","",SUMIFS(Payments!$F$5:$F$1004,Payments!$B$5:$B$1004,$A196,Payments!$G$5:$G$1004,"Posted",Payments!$E$5:$E$1004,"&lt;="&amp;Setup!$B$3))</f>
        <v/>
      </c>
      <c r="M196" s="49">
        <f>IF($A196="","",SUMIFS(Payments!$F$5:$F$1004,Payments!$B$5:$B$1004,$A196,Payments!$G$5:$G$1004,"Posted"))</f>
        <v/>
      </c>
      <c r="N196" s="49">
        <f>IF($A196="","",MAX(0,$G196-$L196))</f>
        <v/>
      </c>
      <c r="O196" s="49">
        <f>IF($A196="","",MAX(0,$K196-$L196))</f>
        <v/>
      </c>
      <c r="P196" s="21">
        <f>IF(OR($A196="",$O196&lt;=0,$R196=""),0,MAX(1,Setup!$B$3-$R196))</f>
        <v/>
      </c>
      <c r="Q196" s="24">
        <f>IF($A196="","",IF($O196&lt;=0,"",IF($P196&lt;=30,"1–30 Days",IF($P196&lt;=60,"31–60 Days",IF($P196&lt;=90,"61–90 Days","91+ Days")))))</f>
        <v/>
      </c>
      <c r="R196" s="48">
        <f>IF(OR($A196="",$F196="",$G196&lt;=0,$H196&lt;=0),"",IF($N196&lt;=0,"",EDATE($F196,MIN($I196-1,INT($L196/$H196)))))</f>
        <v/>
      </c>
      <c r="S196" s="21">
        <f>IF(OR($A196="",$R196=""),"",$R196-Setup!$B$3)</f>
        <v/>
      </c>
      <c r="T196" s="48">
        <f>IF($A196="","",IF(COUNTIFS(Payments!$B$5:$B$1004,$A196,Payments!$G$5:$G$1004,"Posted")=0,"",LOOKUP(2,1/((Payments!$B$5:$B$1004=$A196)*(Payments!$G$5:$G$1004="Posted")),Payments!$E$5:$E$1004)))</f>
        <v/>
      </c>
      <c r="U196" s="49">
        <f>IF(OR($A196="",$T196=""),"",SUMIFS(Payments!$F$5:$F$1004,Payments!$B$5:$B$1004,$A196,Payments!$G$5:$G$1004,"Posted",Payments!$E$5:$E$1004,$T196))</f>
        <v/>
      </c>
      <c r="V196" s="18" t="n"/>
      <c r="W196" s="46" t="n"/>
      <c r="X196" s="18" t="n"/>
      <c r="Y196" s="24">
        <f>IF($A196="","",IF($C196="Closed",IF($N196&lt;=0,"Paid","Closed With Balance"),IF(Setup!$B$3&lt;$F196,"Starts Later",IF($N196&lt;=0,"Paid",IF($O196&gt;0,"Overdue",IF(AND($R196&lt;&gt;"",$R196&gt;=Setup!$B$3,$R196&lt;=Setup!$B$3+Setup!$B$4),"Due Soon","Current"))))))</f>
        <v/>
      </c>
      <c r="Z196" s="24">
        <f>IF($A196="","",IF(OR($B196="",$C196="",$D196="",$E196="",$F196="",$G196&lt;=0,$H196&lt;=0,$V196=""),"Review",IF($H196&gt;$G196,"Review",IF(AND($W196&lt;&gt;"",NOT(ISNUMBER($W196))),"Review","OK"))))</f>
        <v/>
      </c>
      <c r="AA196" s="24">
        <f>IF($A196="","",IF(COUNTIF($A$5:$A$254,$A196)&gt;1,"Duplicate Plan ID","OK"))</f>
        <v/>
      </c>
    </row>
    <row r="197">
      <c r="A197" s="18" t="n"/>
      <c r="B197" s="18" t="n"/>
      <c r="C197" s="18" t="n"/>
      <c r="D197" s="18" t="n"/>
      <c r="E197" s="18" t="n"/>
      <c r="F197" s="46" t="n"/>
      <c r="G197" s="47" t="n"/>
      <c r="H197" s="47" t="n"/>
      <c r="I197" s="21">
        <f>IF($A197="","",IF(OR($G197&lt;=0,$H197&lt;=0),"",ROUNDUP($G197/$H197,0)))</f>
        <v/>
      </c>
      <c r="J197" s="48">
        <f>IF(OR($A197="",$F197="",$I197=""),"",EDATE($F197,$I197-1))</f>
        <v/>
      </c>
      <c r="K197" s="49">
        <f>IF(OR($A197="",$F197="",$G197&lt;=0,$H197&lt;=0),"",IF(Setup!$B$3&lt;$F197,0,MIN($G197,$H197*MIN($I197,DATEDIF($F197,Setup!$B$3,"m")+1))))</f>
        <v/>
      </c>
      <c r="L197" s="49">
        <f>IF($A197="","",SUMIFS(Payments!$F$5:$F$1004,Payments!$B$5:$B$1004,$A197,Payments!$G$5:$G$1004,"Posted",Payments!$E$5:$E$1004,"&lt;="&amp;Setup!$B$3))</f>
        <v/>
      </c>
      <c r="M197" s="49">
        <f>IF($A197="","",SUMIFS(Payments!$F$5:$F$1004,Payments!$B$5:$B$1004,$A197,Payments!$G$5:$G$1004,"Posted"))</f>
        <v/>
      </c>
      <c r="N197" s="49">
        <f>IF($A197="","",MAX(0,$G197-$L197))</f>
        <v/>
      </c>
      <c r="O197" s="49">
        <f>IF($A197="","",MAX(0,$K197-$L197))</f>
        <v/>
      </c>
      <c r="P197" s="21">
        <f>IF(OR($A197="",$O197&lt;=0,$R197=""),0,MAX(1,Setup!$B$3-$R197))</f>
        <v/>
      </c>
      <c r="Q197" s="24">
        <f>IF($A197="","",IF($O197&lt;=0,"",IF($P197&lt;=30,"1–30 Days",IF($P197&lt;=60,"31–60 Days",IF($P197&lt;=90,"61–90 Days","91+ Days")))))</f>
        <v/>
      </c>
      <c r="R197" s="48">
        <f>IF(OR($A197="",$F197="",$G197&lt;=0,$H197&lt;=0),"",IF($N197&lt;=0,"",EDATE($F197,MIN($I197-1,INT($L197/$H197)))))</f>
        <v/>
      </c>
      <c r="S197" s="21">
        <f>IF(OR($A197="",$R197=""),"",$R197-Setup!$B$3)</f>
        <v/>
      </c>
      <c r="T197" s="48">
        <f>IF($A197="","",IF(COUNTIFS(Payments!$B$5:$B$1004,$A197,Payments!$G$5:$G$1004,"Posted")=0,"",LOOKUP(2,1/((Payments!$B$5:$B$1004=$A197)*(Payments!$G$5:$G$1004="Posted")),Payments!$E$5:$E$1004)))</f>
        <v/>
      </c>
      <c r="U197" s="49">
        <f>IF(OR($A197="",$T197=""),"",SUMIFS(Payments!$F$5:$F$1004,Payments!$B$5:$B$1004,$A197,Payments!$G$5:$G$1004,"Posted",Payments!$E$5:$E$1004,$T197))</f>
        <v/>
      </c>
      <c r="V197" s="18" t="n"/>
      <c r="W197" s="46" t="n"/>
      <c r="X197" s="18" t="n"/>
      <c r="Y197" s="24">
        <f>IF($A197="","",IF($C197="Closed",IF($N197&lt;=0,"Paid","Closed With Balance"),IF(Setup!$B$3&lt;$F197,"Starts Later",IF($N197&lt;=0,"Paid",IF($O197&gt;0,"Overdue",IF(AND($R197&lt;&gt;"",$R197&gt;=Setup!$B$3,$R197&lt;=Setup!$B$3+Setup!$B$4),"Due Soon","Current"))))))</f>
        <v/>
      </c>
      <c r="Z197" s="24">
        <f>IF($A197="","",IF(OR($B197="",$C197="",$D197="",$E197="",$F197="",$G197&lt;=0,$H197&lt;=0,$V197=""),"Review",IF($H197&gt;$G197,"Review",IF(AND($W197&lt;&gt;"",NOT(ISNUMBER($W197))),"Review","OK"))))</f>
        <v/>
      </c>
      <c r="AA197" s="24">
        <f>IF($A197="","",IF(COUNTIF($A$5:$A$254,$A197)&gt;1,"Duplicate Plan ID","OK"))</f>
        <v/>
      </c>
    </row>
    <row r="198">
      <c r="A198" s="18" t="n"/>
      <c r="B198" s="18" t="n"/>
      <c r="C198" s="18" t="n"/>
      <c r="D198" s="18" t="n"/>
      <c r="E198" s="18" t="n"/>
      <c r="F198" s="46" t="n"/>
      <c r="G198" s="47" t="n"/>
      <c r="H198" s="47" t="n"/>
      <c r="I198" s="21">
        <f>IF($A198="","",IF(OR($G198&lt;=0,$H198&lt;=0),"",ROUNDUP($G198/$H198,0)))</f>
        <v/>
      </c>
      <c r="J198" s="48">
        <f>IF(OR($A198="",$F198="",$I198=""),"",EDATE($F198,$I198-1))</f>
        <v/>
      </c>
      <c r="K198" s="49">
        <f>IF(OR($A198="",$F198="",$G198&lt;=0,$H198&lt;=0),"",IF(Setup!$B$3&lt;$F198,0,MIN($G198,$H198*MIN($I198,DATEDIF($F198,Setup!$B$3,"m")+1))))</f>
        <v/>
      </c>
      <c r="L198" s="49">
        <f>IF($A198="","",SUMIFS(Payments!$F$5:$F$1004,Payments!$B$5:$B$1004,$A198,Payments!$G$5:$G$1004,"Posted",Payments!$E$5:$E$1004,"&lt;="&amp;Setup!$B$3))</f>
        <v/>
      </c>
      <c r="M198" s="49">
        <f>IF($A198="","",SUMIFS(Payments!$F$5:$F$1004,Payments!$B$5:$B$1004,$A198,Payments!$G$5:$G$1004,"Posted"))</f>
        <v/>
      </c>
      <c r="N198" s="49">
        <f>IF($A198="","",MAX(0,$G198-$L198))</f>
        <v/>
      </c>
      <c r="O198" s="49">
        <f>IF($A198="","",MAX(0,$K198-$L198))</f>
        <v/>
      </c>
      <c r="P198" s="21">
        <f>IF(OR($A198="",$O198&lt;=0,$R198=""),0,MAX(1,Setup!$B$3-$R198))</f>
        <v/>
      </c>
      <c r="Q198" s="24">
        <f>IF($A198="","",IF($O198&lt;=0,"",IF($P198&lt;=30,"1–30 Days",IF($P198&lt;=60,"31–60 Days",IF($P198&lt;=90,"61–90 Days","91+ Days")))))</f>
        <v/>
      </c>
      <c r="R198" s="48">
        <f>IF(OR($A198="",$F198="",$G198&lt;=0,$H198&lt;=0),"",IF($N198&lt;=0,"",EDATE($F198,MIN($I198-1,INT($L198/$H198)))))</f>
        <v/>
      </c>
      <c r="S198" s="21">
        <f>IF(OR($A198="",$R198=""),"",$R198-Setup!$B$3)</f>
        <v/>
      </c>
      <c r="T198" s="48">
        <f>IF($A198="","",IF(COUNTIFS(Payments!$B$5:$B$1004,$A198,Payments!$G$5:$G$1004,"Posted")=0,"",LOOKUP(2,1/((Payments!$B$5:$B$1004=$A198)*(Payments!$G$5:$G$1004="Posted")),Payments!$E$5:$E$1004)))</f>
        <v/>
      </c>
      <c r="U198" s="49">
        <f>IF(OR($A198="",$T198=""),"",SUMIFS(Payments!$F$5:$F$1004,Payments!$B$5:$B$1004,$A198,Payments!$G$5:$G$1004,"Posted",Payments!$E$5:$E$1004,$T198))</f>
        <v/>
      </c>
      <c r="V198" s="18" t="n"/>
      <c r="W198" s="46" t="n"/>
      <c r="X198" s="18" t="n"/>
      <c r="Y198" s="24">
        <f>IF($A198="","",IF($C198="Closed",IF($N198&lt;=0,"Paid","Closed With Balance"),IF(Setup!$B$3&lt;$F198,"Starts Later",IF($N198&lt;=0,"Paid",IF($O198&gt;0,"Overdue",IF(AND($R198&lt;&gt;"",$R198&gt;=Setup!$B$3,$R198&lt;=Setup!$B$3+Setup!$B$4),"Due Soon","Current"))))))</f>
        <v/>
      </c>
      <c r="Z198" s="24">
        <f>IF($A198="","",IF(OR($B198="",$C198="",$D198="",$E198="",$F198="",$G198&lt;=0,$H198&lt;=0,$V198=""),"Review",IF($H198&gt;$G198,"Review",IF(AND($W198&lt;&gt;"",NOT(ISNUMBER($W198))),"Review","OK"))))</f>
        <v/>
      </c>
      <c r="AA198" s="24">
        <f>IF($A198="","",IF(COUNTIF($A$5:$A$254,$A198)&gt;1,"Duplicate Plan ID","OK"))</f>
        <v/>
      </c>
    </row>
    <row r="199">
      <c r="A199" s="18" t="n"/>
      <c r="B199" s="18" t="n"/>
      <c r="C199" s="18" t="n"/>
      <c r="D199" s="18" t="n"/>
      <c r="E199" s="18" t="n"/>
      <c r="F199" s="46" t="n"/>
      <c r="G199" s="47" t="n"/>
      <c r="H199" s="47" t="n"/>
      <c r="I199" s="21">
        <f>IF($A199="","",IF(OR($G199&lt;=0,$H199&lt;=0),"",ROUNDUP($G199/$H199,0)))</f>
        <v/>
      </c>
      <c r="J199" s="48">
        <f>IF(OR($A199="",$F199="",$I199=""),"",EDATE($F199,$I199-1))</f>
        <v/>
      </c>
      <c r="K199" s="49">
        <f>IF(OR($A199="",$F199="",$G199&lt;=0,$H199&lt;=0),"",IF(Setup!$B$3&lt;$F199,0,MIN($G199,$H199*MIN($I199,DATEDIF($F199,Setup!$B$3,"m")+1))))</f>
        <v/>
      </c>
      <c r="L199" s="49">
        <f>IF($A199="","",SUMIFS(Payments!$F$5:$F$1004,Payments!$B$5:$B$1004,$A199,Payments!$G$5:$G$1004,"Posted",Payments!$E$5:$E$1004,"&lt;="&amp;Setup!$B$3))</f>
        <v/>
      </c>
      <c r="M199" s="49">
        <f>IF($A199="","",SUMIFS(Payments!$F$5:$F$1004,Payments!$B$5:$B$1004,$A199,Payments!$G$5:$G$1004,"Posted"))</f>
        <v/>
      </c>
      <c r="N199" s="49">
        <f>IF($A199="","",MAX(0,$G199-$L199))</f>
        <v/>
      </c>
      <c r="O199" s="49">
        <f>IF($A199="","",MAX(0,$K199-$L199))</f>
        <v/>
      </c>
      <c r="P199" s="21">
        <f>IF(OR($A199="",$O199&lt;=0,$R199=""),0,MAX(1,Setup!$B$3-$R199))</f>
        <v/>
      </c>
      <c r="Q199" s="24">
        <f>IF($A199="","",IF($O199&lt;=0,"",IF($P199&lt;=30,"1–30 Days",IF($P199&lt;=60,"31–60 Days",IF($P199&lt;=90,"61–90 Days","91+ Days")))))</f>
        <v/>
      </c>
      <c r="R199" s="48">
        <f>IF(OR($A199="",$F199="",$G199&lt;=0,$H199&lt;=0),"",IF($N199&lt;=0,"",EDATE($F199,MIN($I199-1,INT($L199/$H199)))))</f>
        <v/>
      </c>
      <c r="S199" s="21">
        <f>IF(OR($A199="",$R199=""),"",$R199-Setup!$B$3)</f>
        <v/>
      </c>
      <c r="T199" s="48">
        <f>IF($A199="","",IF(COUNTIFS(Payments!$B$5:$B$1004,$A199,Payments!$G$5:$G$1004,"Posted")=0,"",LOOKUP(2,1/((Payments!$B$5:$B$1004=$A199)*(Payments!$G$5:$G$1004="Posted")),Payments!$E$5:$E$1004)))</f>
        <v/>
      </c>
      <c r="U199" s="49">
        <f>IF(OR($A199="",$T199=""),"",SUMIFS(Payments!$F$5:$F$1004,Payments!$B$5:$B$1004,$A199,Payments!$G$5:$G$1004,"Posted",Payments!$E$5:$E$1004,$T199))</f>
        <v/>
      </c>
      <c r="V199" s="18" t="n"/>
      <c r="W199" s="46" t="n"/>
      <c r="X199" s="18" t="n"/>
      <c r="Y199" s="24">
        <f>IF($A199="","",IF($C199="Closed",IF($N199&lt;=0,"Paid","Closed With Balance"),IF(Setup!$B$3&lt;$F199,"Starts Later",IF($N199&lt;=0,"Paid",IF($O199&gt;0,"Overdue",IF(AND($R199&lt;&gt;"",$R199&gt;=Setup!$B$3,$R199&lt;=Setup!$B$3+Setup!$B$4),"Due Soon","Current"))))))</f>
        <v/>
      </c>
      <c r="Z199" s="24">
        <f>IF($A199="","",IF(OR($B199="",$C199="",$D199="",$E199="",$F199="",$G199&lt;=0,$H199&lt;=0,$V199=""),"Review",IF($H199&gt;$G199,"Review",IF(AND($W199&lt;&gt;"",NOT(ISNUMBER($W199))),"Review","OK"))))</f>
        <v/>
      </c>
      <c r="AA199" s="24">
        <f>IF($A199="","",IF(COUNTIF($A$5:$A$254,$A199)&gt;1,"Duplicate Plan ID","OK"))</f>
        <v/>
      </c>
    </row>
    <row r="200">
      <c r="A200" s="18" t="n"/>
      <c r="B200" s="18" t="n"/>
      <c r="C200" s="18" t="n"/>
      <c r="D200" s="18" t="n"/>
      <c r="E200" s="18" t="n"/>
      <c r="F200" s="46" t="n"/>
      <c r="G200" s="47" t="n"/>
      <c r="H200" s="47" t="n"/>
      <c r="I200" s="21">
        <f>IF($A200="","",IF(OR($G200&lt;=0,$H200&lt;=0),"",ROUNDUP($G200/$H200,0)))</f>
        <v/>
      </c>
      <c r="J200" s="48">
        <f>IF(OR($A200="",$F200="",$I200=""),"",EDATE($F200,$I200-1))</f>
        <v/>
      </c>
      <c r="K200" s="49">
        <f>IF(OR($A200="",$F200="",$G200&lt;=0,$H200&lt;=0),"",IF(Setup!$B$3&lt;$F200,0,MIN($G200,$H200*MIN($I200,DATEDIF($F200,Setup!$B$3,"m")+1))))</f>
        <v/>
      </c>
      <c r="L200" s="49">
        <f>IF($A200="","",SUMIFS(Payments!$F$5:$F$1004,Payments!$B$5:$B$1004,$A200,Payments!$G$5:$G$1004,"Posted",Payments!$E$5:$E$1004,"&lt;="&amp;Setup!$B$3))</f>
        <v/>
      </c>
      <c r="M200" s="49">
        <f>IF($A200="","",SUMIFS(Payments!$F$5:$F$1004,Payments!$B$5:$B$1004,$A200,Payments!$G$5:$G$1004,"Posted"))</f>
        <v/>
      </c>
      <c r="N200" s="49">
        <f>IF($A200="","",MAX(0,$G200-$L200))</f>
        <v/>
      </c>
      <c r="O200" s="49">
        <f>IF($A200="","",MAX(0,$K200-$L200))</f>
        <v/>
      </c>
      <c r="P200" s="21">
        <f>IF(OR($A200="",$O200&lt;=0,$R200=""),0,MAX(1,Setup!$B$3-$R200))</f>
        <v/>
      </c>
      <c r="Q200" s="24">
        <f>IF($A200="","",IF($O200&lt;=0,"",IF($P200&lt;=30,"1–30 Days",IF($P200&lt;=60,"31–60 Days",IF($P200&lt;=90,"61–90 Days","91+ Days")))))</f>
        <v/>
      </c>
      <c r="R200" s="48">
        <f>IF(OR($A200="",$F200="",$G200&lt;=0,$H200&lt;=0),"",IF($N200&lt;=0,"",EDATE($F200,MIN($I200-1,INT($L200/$H200)))))</f>
        <v/>
      </c>
      <c r="S200" s="21">
        <f>IF(OR($A200="",$R200=""),"",$R200-Setup!$B$3)</f>
        <v/>
      </c>
      <c r="T200" s="48">
        <f>IF($A200="","",IF(COUNTIFS(Payments!$B$5:$B$1004,$A200,Payments!$G$5:$G$1004,"Posted")=0,"",LOOKUP(2,1/((Payments!$B$5:$B$1004=$A200)*(Payments!$G$5:$G$1004="Posted")),Payments!$E$5:$E$1004)))</f>
        <v/>
      </c>
      <c r="U200" s="49">
        <f>IF(OR($A200="",$T200=""),"",SUMIFS(Payments!$F$5:$F$1004,Payments!$B$5:$B$1004,$A200,Payments!$G$5:$G$1004,"Posted",Payments!$E$5:$E$1004,$T200))</f>
        <v/>
      </c>
      <c r="V200" s="18" t="n"/>
      <c r="W200" s="46" t="n"/>
      <c r="X200" s="18" t="n"/>
      <c r="Y200" s="24">
        <f>IF($A200="","",IF($C200="Closed",IF($N200&lt;=0,"Paid","Closed With Balance"),IF(Setup!$B$3&lt;$F200,"Starts Later",IF($N200&lt;=0,"Paid",IF($O200&gt;0,"Overdue",IF(AND($R200&lt;&gt;"",$R200&gt;=Setup!$B$3,$R200&lt;=Setup!$B$3+Setup!$B$4),"Due Soon","Current"))))))</f>
        <v/>
      </c>
      <c r="Z200" s="24">
        <f>IF($A200="","",IF(OR($B200="",$C200="",$D200="",$E200="",$F200="",$G200&lt;=0,$H200&lt;=0,$V200=""),"Review",IF($H200&gt;$G200,"Review",IF(AND($W200&lt;&gt;"",NOT(ISNUMBER($W200))),"Review","OK"))))</f>
        <v/>
      </c>
      <c r="AA200" s="24">
        <f>IF($A200="","",IF(COUNTIF($A$5:$A$254,$A200)&gt;1,"Duplicate Plan ID","OK"))</f>
        <v/>
      </c>
    </row>
    <row r="201">
      <c r="A201" s="18" t="n"/>
      <c r="B201" s="18" t="n"/>
      <c r="C201" s="18" t="n"/>
      <c r="D201" s="18" t="n"/>
      <c r="E201" s="18" t="n"/>
      <c r="F201" s="46" t="n"/>
      <c r="G201" s="47" t="n"/>
      <c r="H201" s="47" t="n"/>
      <c r="I201" s="21">
        <f>IF($A201="","",IF(OR($G201&lt;=0,$H201&lt;=0),"",ROUNDUP($G201/$H201,0)))</f>
        <v/>
      </c>
      <c r="J201" s="48">
        <f>IF(OR($A201="",$F201="",$I201=""),"",EDATE($F201,$I201-1))</f>
        <v/>
      </c>
      <c r="K201" s="49">
        <f>IF(OR($A201="",$F201="",$G201&lt;=0,$H201&lt;=0),"",IF(Setup!$B$3&lt;$F201,0,MIN($G201,$H201*MIN($I201,DATEDIF($F201,Setup!$B$3,"m")+1))))</f>
        <v/>
      </c>
      <c r="L201" s="49">
        <f>IF($A201="","",SUMIFS(Payments!$F$5:$F$1004,Payments!$B$5:$B$1004,$A201,Payments!$G$5:$G$1004,"Posted",Payments!$E$5:$E$1004,"&lt;="&amp;Setup!$B$3))</f>
        <v/>
      </c>
      <c r="M201" s="49">
        <f>IF($A201="","",SUMIFS(Payments!$F$5:$F$1004,Payments!$B$5:$B$1004,$A201,Payments!$G$5:$G$1004,"Posted"))</f>
        <v/>
      </c>
      <c r="N201" s="49">
        <f>IF($A201="","",MAX(0,$G201-$L201))</f>
        <v/>
      </c>
      <c r="O201" s="49">
        <f>IF($A201="","",MAX(0,$K201-$L201))</f>
        <v/>
      </c>
      <c r="P201" s="21">
        <f>IF(OR($A201="",$O201&lt;=0,$R201=""),0,MAX(1,Setup!$B$3-$R201))</f>
        <v/>
      </c>
      <c r="Q201" s="24">
        <f>IF($A201="","",IF($O201&lt;=0,"",IF($P201&lt;=30,"1–30 Days",IF($P201&lt;=60,"31–60 Days",IF($P201&lt;=90,"61–90 Days","91+ Days")))))</f>
        <v/>
      </c>
      <c r="R201" s="48">
        <f>IF(OR($A201="",$F201="",$G201&lt;=0,$H201&lt;=0),"",IF($N201&lt;=0,"",EDATE($F201,MIN($I201-1,INT($L201/$H201)))))</f>
        <v/>
      </c>
      <c r="S201" s="21">
        <f>IF(OR($A201="",$R201=""),"",$R201-Setup!$B$3)</f>
        <v/>
      </c>
      <c r="T201" s="48">
        <f>IF($A201="","",IF(COUNTIFS(Payments!$B$5:$B$1004,$A201,Payments!$G$5:$G$1004,"Posted")=0,"",LOOKUP(2,1/((Payments!$B$5:$B$1004=$A201)*(Payments!$G$5:$G$1004="Posted")),Payments!$E$5:$E$1004)))</f>
        <v/>
      </c>
      <c r="U201" s="49">
        <f>IF(OR($A201="",$T201=""),"",SUMIFS(Payments!$F$5:$F$1004,Payments!$B$5:$B$1004,$A201,Payments!$G$5:$G$1004,"Posted",Payments!$E$5:$E$1004,$T201))</f>
        <v/>
      </c>
      <c r="V201" s="18" t="n"/>
      <c r="W201" s="46" t="n"/>
      <c r="X201" s="18" t="n"/>
      <c r="Y201" s="24">
        <f>IF($A201="","",IF($C201="Closed",IF($N201&lt;=0,"Paid","Closed With Balance"),IF(Setup!$B$3&lt;$F201,"Starts Later",IF($N201&lt;=0,"Paid",IF($O201&gt;0,"Overdue",IF(AND($R201&lt;&gt;"",$R201&gt;=Setup!$B$3,$R201&lt;=Setup!$B$3+Setup!$B$4),"Due Soon","Current"))))))</f>
        <v/>
      </c>
      <c r="Z201" s="24">
        <f>IF($A201="","",IF(OR($B201="",$C201="",$D201="",$E201="",$F201="",$G201&lt;=0,$H201&lt;=0,$V201=""),"Review",IF($H201&gt;$G201,"Review",IF(AND($W201&lt;&gt;"",NOT(ISNUMBER($W201))),"Review","OK"))))</f>
        <v/>
      </c>
      <c r="AA201" s="24">
        <f>IF($A201="","",IF(COUNTIF($A$5:$A$254,$A201)&gt;1,"Duplicate Plan ID","OK"))</f>
        <v/>
      </c>
    </row>
    <row r="202">
      <c r="A202" s="18" t="n"/>
      <c r="B202" s="18" t="n"/>
      <c r="C202" s="18" t="n"/>
      <c r="D202" s="18" t="n"/>
      <c r="E202" s="18" t="n"/>
      <c r="F202" s="46" t="n"/>
      <c r="G202" s="47" t="n"/>
      <c r="H202" s="47" t="n"/>
      <c r="I202" s="21">
        <f>IF($A202="","",IF(OR($G202&lt;=0,$H202&lt;=0),"",ROUNDUP($G202/$H202,0)))</f>
        <v/>
      </c>
      <c r="J202" s="48">
        <f>IF(OR($A202="",$F202="",$I202=""),"",EDATE($F202,$I202-1))</f>
        <v/>
      </c>
      <c r="K202" s="49">
        <f>IF(OR($A202="",$F202="",$G202&lt;=0,$H202&lt;=0),"",IF(Setup!$B$3&lt;$F202,0,MIN($G202,$H202*MIN($I202,DATEDIF($F202,Setup!$B$3,"m")+1))))</f>
        <v/>
      </c>
      <c r="L202" s="49">
        <f>IF($A202="","",SUMIFS(Payments!$F$5:$F$1004,Payments!$B$5:$B$1004,$A202,Payments!$G$5:$G$1004,"Posted",Payments!$E$5:$E$1004,"&lt;="&amp;Setup!$B$3))</f>
        <v/>
      </c>
      <c r="M202" s="49">
        <f>IF($A202="","",SUMIFS(Payments!$F$5:$F$1004,Payments!$B$5:$B$1004,$A202,Payments!$G$5:$G$1004,"Posted"))</f>
        <v/>
      </c>
      <c r="N202" s="49">
        <f>IF($A202="","",MAX(0,$G202-$L202))</f>
        <v/>
      </c>
      <c r="O202" s="49">
        <f>IF($A202="","",MAX(0,$K202-$L202))</f>
        <v/>
      </c>
      <c r="P202" s="21">
        <f>IF(OR($A202="",$O202&lt;=0,$R202=""),0,MAX(1,Setup!$B$3-$R202))</f>
        <v/>
      </c>
      <c r="Q202" s="24">
        <f>IF($A202="","",IF($O202&lt;=0,"",IF($P202&lt;=30,"1–30 Days",IF($P202&lt;=60,"31–60 Days",IF($P202&lt;=90,"61–90 Days","91+ Days")))))</f>
        <v/>
      </c>
      <c r="R202" s="48">
        <f>IF(OR($A202="",$F202="",$G202&lt;=0,$H202&lt;=0),"",IF($N202&lt;=0,"",EDATE($F202,MIN($I202-1,INT($L202/$H202)))))</f>
        <v/>
      </c>
      <c r="S202" s="21">
        <f>IF(OR($A202="",$R202=""),"",$R202-Setup!$B$3)</f>
        <v/>
      </c>
      <c r="T202" s="48">
        <f>IF($A202="","",IF(COUNTIFS(Payments!$B$5:$B$1004,$A202,Payments!$G$5:$G$1004,"Posted")=0,"",LOOKUP(2,1/((Payments!$B$5:$B$1004=$A202)*(Payments!$G$5:$G$1004="Posted")),Payments!$E$5:$E$1004)))</f>
        <v/>
      </c>
      <c r="U202" s="49">
        <f>IF(OR($A202="",$T202=""),"",SUMIFS(Payments!$F$5:$F$1004,Payments!$B$5:$B$1004,$A202,Payments!$G$5:$G$1004,"Posted",Payments!$E$5:$E$1004,$T202))</f>
        <v/>
      </c>
      <c r="V202" s="18" t="n"/>
      <c r="W202" s="46" t="n"/>
      <c r="X202" s="18" t="n"/>
      <c r="Y202" s="24">
        <f>IF($A202="","",IF($C202="Closed",IF($N202&lt;=0,"Paid","Closed With Balance"),IF(Setup!$B$3&lt;$F202,"Starts Later",IF($N202&lt;=0,"Paid",IF($O202&gt;0,"Overdue",IF(AND($R202&lt;&gt;"",$R202&gt;=Setup!$B$3,$R202&lt;=Setup!$B$3+Setup!$B$4),"Due Soon","Current"))))))</f>
        <v/>
      </c>
      <c r="Z202" s="24">
        <f>IF($A202="","",IF(OR($B202="",$C202="",$D202="",$E202="",$F202="",$G202&lt;=0,$H202&lt;=0,$V202=""),"Review",IF($H202&gt;$G202,"Review",IF(AND($W202&lt;&gt;"",NOT(ISNUMBER($W202))),"Review","OK"))))</f>
        <v/>
      </c>
      <c r="AA202" s="24">
        <f>IF($A202="","",IF(COUNTIF($A$5:$A$254,$A202)&gt;1,"Duplicate Plan ID","OK"))</f>
        <v/>
      </c>
    </row>
    <row r="203">
      <c r="A203" s="18" t="n"/>
      <c r="B203" s="18" t="n"/>
      <c r="C203" s="18" t="n"/>
      <c r="D203" s="18" t="n"/>
      <c r="E203" s="18" t="n"/>
      <c r="F203" s="46" t="n"/>
      <c r="G203" s="47" t="n"/>
      <c r="H203" s="47" t="n"/>
      <c r="I203" s="21">
        <f>IF($A203="","",IF(OR($G203&lt;=0,$H203&lt;=0),"",ROUNDUP($G203/$H203,0)))</f>
        <v/>
      </c>
      <c r="J203" s="48">
        <f>IF(OR($A203="",$F203="",$I203=""),"",EDATE($F203,$I203-1))</f>
        <v/>
      </c>
      <c r="K203" s="49">
        <f>IF(OR($A203="",$F203="",$G203&lt;=0,$H203&lt;=0),"",IF(Setup!$B$3&lt;$F203,0,MIN($G203,$H203*MIN($I203,DATEDIF($F203,Setup!$B$3,"m")+1))))</f>
        <v/>
      </c>
      <c r="L203" s="49">
        <f>IF($A203="","",SUMIFS(Payments!$F$5:$F$1004,Payments!$B$5:$B$1004,$A203,Payments!$G$5:$G$1004,"Posted",Payments!$E$5:$E$1004,"&lt;="&amp;Setup!$B$3))</f>
        <v/>
      </c>
      <c r="M203" s="49">
        <f>IF($A203="","",SUMIFS(Payments!$F$5:$F$1004,Payments!$B$5:$B$1004,$A203,Payments!$G$5:$G$1004,"Posted"))</f>
        <v/>
      </c>
      <c r="N203" s="49">
        <f>IF($A203="","",MAX(0,$G203-$L203))</f>
        <v/>
      </c>
      <c r="O203" s="49">
        <f>IF($A203="","",MAX(0,$K203-$L203))</f>
        <v/>
      </c>
      <c r="P203" s="21">
        <f>IF(OR($A203="",$O203&lt;=0,$R203=""),0,MAX(1,Setup!$B$3-$R203))</f>
        <v/>
      </c>
      <c r="Q203" s="24">
        <f>IF($A203="","",IF($O203&lt;=0,"",IF($P203&lt;=30,"1–30 Days",IF($P203&lt;=60,"31–60 Days",IF($P203&lt;=90,"61–90 Days","91+ Days")))))</f>
        <v/>
      </c>
      <c r="R203" s="48">
        <f>IF(OR($A203="",$F203="",$G203&lt;=0,$H203&lt;=0),"",IF($N203&lt;=0,"",EDATE($F203,MIN($I203-1,INT($L203/$H203)))))</f>
        <v/>
      </c>
      <c r="S203" s="21">
        <f>IF(OR($A203="",$R203=""),"",$R203-Setup!$B$3)</f>
        <v/>
      </c>
      <c r="T203" s="48">
        <f>IF($A203="","",IF(COUNTIFS(Payments!$B$5:$B$1004,$A203,Payments!$G$5:$G$1004,"Posted")=0,"",LOOKUP(2,1/((Payments!$B$5:$B$1004=$A203)*(Payments!$G$5:$G$1004="Posted")),Payments!$E$5:$E$1004)))</f>
        <v/>
      </c>
      <c r="U203" s="49">
        <f>IF(OR($A203="",$T203=""),"",SUMIFS(Payments!$F$5:$F$1004,Payments!$B$5:$B$1004,$A203,Payments!$G$5:$G$1004,"Posted",Payments!$E$5:$E$1004,$T203))</f>
        <v/>
      </c>
      <c r="V203" s="18" t="n"/>
      <c r="W203" s="46" t="n"/>
      <c r="X203" s="18" t="n"/>
      <c r="Y203" s="24">
        <f>IF($A203="","",IF($C203="Closed",IF($N203&lt;=0,"Paid","Closed With Balance"),IF(Setup!$B$3&lt;$F203,"Starts Later",IF($N203&lt;=0,"Paid",IF($O203&gt;0,"Overdue",IF(AND($R203&lt;&gt;"",$R203&gt;=Setup!$B$3,$R203&lt;=Setup!$B$3+Setup!$B$4),"Due Soon","Current"))))))</f>
        <v/>
      </c>
      <c r="Z203" s="24">
        <f>IF($A203="","",IF(OR($B203="",$C203="",$D203="",$E203="",$F203="",$G203&lt;=0,$H203&lt;=0,$V203=""),"Review",IF($H203&gt;$G203,"Review",IF(AND($W203&lt;&gt;"",NOT(ISNUMBER($W203))),"Review","OK"))))</f>
        <v/>
      </c>
      <c r="AA203" s="24">
        <f>IF($A203="","",IF(COUNTIF($A$5:$A$254,$A203)&gt;1,"Duplicate Plan ID","OK"))</f>
        <v/>
      </c>
    </row>
    <row r="204">
      <c r="A204" s="18" t="n"/>
      <c r="B204" s="18" t="n"/>
      <c r="C204" s="18" t="n"/>
      <c r="D204" s="18" t="n"/>
      <c r="E204" s="18" t="n"/>
      <c r="F204" s="46" t="n"/>
      <c r="G204" s="47" t="n"/>
      <c r="H204" s="47" t="n"/>
      <c r="I204" s="21">
        <f>IF($A204="","",IF(OR($G204&lt;=0,$H204&lt;=0),"",ROUNDUP($G204/$H204,0)))</f>
        <v/>
      </c>
      <c r="J204" s="48">
        <f>IF(OR($A204="",$F204="",$I204=""),"",EDATE($F204,$I204-1))</f>
        <v/>
      </c>
      <c r="K204" s="49">
        <f>IF(OR($A204="",$F204="",$G204&lt;=0,$H204&lt;=0),"",IF(Setup!$B$3&lt;$F204,0,MIN($G204,$H204*MIN($I204,DATEDIF($F204,Setup!$B$3,"m")+1))))</f>
        <v/>
      </c>
      <c r="L204" s="49">
        <f>IF($A204="","",SUMIFS(Payments!$F$5:$F$1004,Payments!$B$5:$B$1004,$A204,Payments!$G$5:$G$1004,"Posted",Payments!$E$5:$E$1004,"&lt;="&amp;Setup!$B$3))</f>
        <v/>
      </c>
      <c r="M204" s="49">
        <f>IF($A204="","",SUMIFS(Payments!$F$5:$F$1004,Payments!$B$5:$B$1004,$A204,Payments!$G$5:$G$1004,"Posted"))</f>
        <v/>
      </c>
      <c r="N204" s="49">
        <f>IF($A204="","",MAX(0,$G204-$L204))</f>
        <v/>
      </c>
      <c r="O204" s="49">
        <f>IF($A204="","",MAX(0,$K204-$L204))</f>
        <v/>
      </c>
      <c r="P204" s="21">
        <f>IF(OR($A204="",$O204&lt;=0,$R204=""),0,MAX(1,Setup!$B$3-$R204))</f>
        <v/>
      </c>
      <c r="Q204" s="24">
        <f>IF($A204="","",IF($O204&lt;=0,"",IF($P204&lt;=30,"1–30 Days",IF($P204&lt;=60,"31–60 Days",IF($P204&lt;=90,"61–90 Days","91+ Days")))))</f>
        <v/>
      </c>
      <c r="R204" s="48">
        <f>IF(OR($A204="",$F204="",$G204&lt;=0,$H204&lt;=0),"",IF($N204&lt;=0,"",EDATE($F204,MIN($I204-1,INT($L204/$H204)))))</f>
        <v/>
      </c>
      <c r="S204" s="21">
        <f>IF(OR($A204="",$R204=""),"",$R204-Setup!$B$3)</f>
        <v/>
      </c>
      <c r="T204" s="48">
        <f>IF($A204="","",IF(COUNTIFS(Payments!$B$5:$B$1004,$A204,Payments!$G$5:$G$1004,"Posted")=0,"",LOOKUP(2,1/((Payments!$B$5:$B$1004=$A204)*(Payments!$G$5:$G$1004="Posted")),Payments!$E$5:$E$1004)))</f>
        <v/>
      </c>
      <c r="U204" s="49">
        <f>IF(OR($A204="",$T204=""),"",SUMIFS(Payments!$F$5:$F$1004,Payments!$B$5:$B$1004,$A204,Payments!$G$5:$G$1004,"Posted",Payments!$E$5:$E$1004,$T204))</f>
        <v/>
      </c>
      <c r="V204" s="18" t="n"/>
      <c r="W204" s="46" t="n"/>
      <c r="X204" s="18" t="n"/>
      <c r="Y204" s="24">
        <f>IF($A204="","",IF($C204="Closed",IF($N204&lt;=0,"Paid","Closed With Balance"),IF(Setup!$B$3&lt;$F204,"Starts Later",IF($N204&lt;=0,"Paid",IF($O204&gt;0,"Overdue",IF(AND($R204&lt;&gt;"",$R204&gt;=Setup!$B$3,$R204&lt;=Setup!$B$3+Setup!$B$4),"Due Soon","Current"))))))</f>
        <v/>
      </c>
      <c r="Z204" s="24">
        <f>IF($A204="","",IF(OR($B204="",$C204="",$D204="",$E204="",$F204="",$G204&lt;=0,$H204&lt;=0,$V204=""),"Review",IF($H204&gt;$G204,"Review",IF(AND($W204&lt;&gt;"",NOT(ISNUMBER($W204))),"Review","OK"))))</f>
        <v/>
      </c>
      <c r="AA204" s="24">
        <f>IF($A204="","",IF(COUNTIF($A$5:$A$254,$A204)&gt;1,"Duplicate Plan ID","OK"))</f>
        <v/>
      </c>
    </row>
    <row r="205">
      <c r="A205" s="18" t="n"/>
      <c r="B205" s="18" t="n"/>
      <c r="C205" s="18" t="n"/>
      <c r="D205" s="18" t="n"/>
      <c r="E205" s="18" t="n"/>
      <c r="F205" s="46" t="n"/>
      <c r="G205" s="47" t="n"/>
      <c r="H205" s="47" t="n"/>
      <c r="I205" s="21">
        <f>IF($A205="","",IF(OR($G205&lt;=0,$H205&lt;=0),"",ROUNDUP($G205/$H205,0)))</f>
        <v/>
      </c>
      <c r="J205" s="48">
        <f>IF(OR($A205="",$F205="",$I205=""),"",EDATE($F205,$I205-1))</f>
        <v/>
      </c>
      <c r="K205" s="49">
        <f>IF(OR($A205="",$F205="",$G205&lt;=0,$H205&lt;=0),"",IF(Setup!$B$3&lt;$F205,0,MIN($G205,$H205*MIN($I205,DATEDIF($F205,Setup!$B$3,"m")+1))))</f>
        <v/>
      </c>
      <c r="L205" s="49">
        <f>IF($A205="","",SUMIFS(Payments!$F$5:$F$1004,Payments!$B$5:$B$1004,$A205,Payments!$G$5:$G$1004,"Posted",Payments!$E$5:$E$1004,"&lt;="&amp;Setup!$B$3))</f>
        <v/>
      </c>
      <c r="M205" s="49">
        <f>IF($A205="","",SUMIFS(Payments!$F$5:$F$1004,Payments!$B$5:$B$1004,$A205,Payments!$G$5:$G$1004,"Posted"))</f>
        <v/>
      </c>
      <c r="N205" s="49">
        <f>IF($A205="","",MAX(0,$G205-$L205))</f>
        <v/>
      </c>
      <c r="O205" s="49">
        <f>IF($A205="","",MAX(0,$K205-$L205))</f>
        <v/>
      </c>
      <c r="P205" s="21">
        <f>IF(OR($A205="",$O205&lt;=0,$R205=""),0,MAX(1,Setup!$B$3-$R205))</f>
        <v/>
      </c>
      <c r="Q205" s="24">
        <f>IF($A205="","",IF($O205&lt;=0,"",IF($P205&lt;=30,"1–30 Days",IF($P205&lt;=60,"31–60 Days",IF($P205&lt;=90,"61–90 Days","91+ Days")))))</f>
        <v/>
      </c>
      <c r="R205" s="48">
        <f>IF(OR($A205="",$F205="",$G205&lt;=0,$H205&lt;=0),"",IF($N205&lt;=0,"",EDATE($F205,MIN($I205-1,INT($L205/$H205)))))</f>
        <v/>
      </c>
      <c r="S205" s="21">
        <f>IF(OR($A205="",$R205=""),"",$R205-Setup!$B$3)</f>
        <v/>
      </c>
      <c r="T205" s="48">
        <f>IF($A205="","",IF(COUNTIFS(Payments!$B$5:$B$1004,$A205,Payments!$G$5:$G$1004,"Posted")=0,"",LOOKUP(2,1/((Payments!$B$5:$B$1004=$A205)*(Payments!$G$5:$G$1004="Posted")),Payments!$E$5:$E$1004)))</f>
        <v/>
      </c>
      <c r="U205" s="49">
        <f>IF(OR($A205="",$T205=""),"",SUMIFS(Payments!$F$5:$F$1004,Payments!$B$5:$B$1004,$A205,Payments!$G$5:$G$1004,"Posted",Payments!$E$5:$E$1004,$T205))</f>
        <v/>
      </c>
      <c r="V205" s="18" t="n"/>
      <c r="W205" s="46" t="n"/>
      <c r="X205" s="18" t="n"/>
      <c r="Y205" s="24">
        <f>IF($A205="","",IF($C205="Closed",IF($N205&lt;=0,"Paid","Closed With Balance"),IF(Setup!$B$3&lt;$F205,"Starts Later",IF($N205&lt;=0,"Paid",IF($O205&gt;0,"Overdue",IF(AND($R205&lt;&gt;"",$R205&gt;=Setup!$B$3,$R205&lt;=Setup!$B$3+Setup!$B$4),"Due Soon","Current"))))))</f>
        <v/>
      </c>
      <c r="Z205" s="24">
        <f>IF($A205="","",IF(OR($B205="",$C205="",$D205="",$E205="",$F205="",$G205&lt;=0,$H205&lt;=0,$V205=""),"Review",IF($H205&gt;$G205,"Review",IF(AND($W205&lt;&gt;"",NOT(ISNUMBER($W205))),"Review","OK"))))</f>
        <v/>
      </c>
      <c r="AA205" s="24">
        <f>IF($A205="","",IF(COUNTIF($A$5:$A$254,$A205)&gt;1,"Duplicate Plan ID","OK"))</f>
        <v/>
      </c>
    </row>
    <row r="206">
      <c r="A206" s="18" t="n"/>
      <c r="B206" s="18" t="n"/>
      <c r="C206" s="18" t="n"/>
      <c r="D206" s="18" t="n"/>
      <c r="E206" s="18" t="n"/>
      <c r="F206" s="46" t="n"/>
      <c r="G206" s="47" t="n"/>
      <c r="H206" s="47" t="n"/>
      <c r="I206" s="21">
        <f>IF($A206="","",IF(OR($G206&lt;=0,$H206&lt;=0),"",ROUNDUP($G206/$H206,0)))</f>
        <v/>
      </c>
      <c r="J206" s="48">
        <f>IF(OR($A206="",$F206="",$I206=""),"",EDATE($F206,$I206-1))</f>
        <v/>
      </c>
      <c r="K206" s="49">
        <f>IF(OR($A206="",$F206="",$G206&lt;=0,$H206&lt;=0),"",IF(Setup!$B$3&lt;$F206,0,MIN($G206,$H206*MIN($I206,DATEDIF($F206,Setup!$B$3,"m")+1))))</f>
        <v/>
      </c>
      <c r="L206" s="49">
        <f>IF($A206="","",SUMIFS(Payments!$F$5:$F$1004,Payments!$B$5:$B$1004,$A206,Payments!$G$5:$G$1004,"Posted",Payments!$E$5:$E$1004,"&lt;="&amp;Setup!$B$3))</f>
        <v/>
      </c>
      <c r="M206" s="49">
        <f>IF($A206="","",SUMIFS(Payments!$F$5:$F$1004,Payments!$B$5:$B$1004,$A206,Payments!$G$5:$G$1004,"Posted"))</f>
        <v/>
      </c>
      <c r="N206" s="49">
        <f>IF($A206="","",MAX(0,$G206-$L206))</f>
        <v/>
      </c>
      <c r="O206" s="49">
        <f>IF($A206="","",MAX(0,$K206-$L206))</f>
        <v/>
      </c>
      <c r="P206" s="21">
        <f>IF(OR($A206="",$O206&lt;=0,$R206=""),0,MAX(1,Setup!$B$3-$R206))</f>
        <v/>
      </c>
      <c r="Q206" s="24">
        <f>IF($A206="","",IF($O206&lt;=0,"",IF($P206&lt;=30,"1–30 Days",IF($P206&lt;=60,"31–60 Days",IF($P206&lt;=90,"61–90 Days","91+ Days")))))</f>
        <v/>
      </c>
      <c r="R206" s="48">
        <f>IF(OR($A206="",$F206="",$G206&lt;=0,$H206&lt;=0),"",IF($N206&lt;=0,"",EDATE($F206,MIN($I206-1,INT($L206/$H206)))))</f>
        <v/>
      </c>
      <c r="S206" s="21">
        <f>IF(OR($A206="",$R206=""),"",$R206-Setup!$B$3)</f>
        <v/>
      </c>
      <c r="T206" s="48">
        <f>IF($A206="","",IF(COUNTIFS(Payments!$B$5:$B$1004,$A206,Payments!$G$5:$G$1004,"Posted")=0,"",LOOKUP(2,1/((Payments!$B$5:$B$1004=$A206)*(Payments!$G$5:$G$1004="Posted")),Payments!$E$5:$E$1004)))</f>
        <v/>
      </c>
      <c r="U206" s="49">
        <f>IF(OR($A206="",$T206=""),"",SUMIFS(Payments!$F$5:$F$1004,Payments!$B$5:$B$1004,$A206,Payments!$G$5:$G$1004,"Posted",Payments!$E$5:$E$1004,$T206))</f>
        <v/>
      </c>
      <c r="V206" s="18" t="n"/>
      <c r="W206" s="46" t="n"/>
      <c r="X206" s="18" t="n"/>
      <c r="Y206" s="24">
        <f>IF($A206="","",IF($C206="Closed",IF($N206&lt;=0,"Paid","Closed With Balance"),IF(Setup!$B$3&lt;$F206,"Starts Later",IF($N206&lt;=0,"Paid",IF($O206&gt;0,"Overdue",IF(AND($R206&lt;&gt;"",$R206&gt;=Setup!$B$3,$R206&lt;=Setup!$B$3+Setup!$B$4),"Due Soon","Current"))))))</f>
        <v/>
      </c>
      <c r="Z206" s="24">
        <f>IF($A206="","",IF(OR($B206="",$C206="",$D206="",$E206="",$F206="",$G206&lt;=0,$H206&lt;=0,$V206=""),"Review",IF($H206&gt;$G206,"Review",IF(AND($W206&lt;&gt;"",NOT(ISNUMBER($W206))),"Review","OK"))))</f>
        <v/>
      </c>
      <c r="AA206" s="24">
        <f>IF($A206="","",IF(COUNTIF($A$5:$A$254,$A206)&gt;1,"Duplicate Plan ID","OK"))</f>
        <v/>
      </c>
    </row>
    <row r="207">
      <c r="A207" s="18" t="n"/>
      <c r="B207" s="18" t="n"/>
      <c r="C207" s="18" t="n"/>
      <c r="D207" s="18" t="n"/>
      <c r="E207" s="18" t="n"/>
      <c r="F207" s="46" t="n"/>
      <c r="G207" s="47" t="n"/>
      <c r="H207" s="47" t="n"/>
      <c r="I207" s="21">
        <f>IF($A207="","",IF(OR($G207&lt;=0,$H207&lt;=0),"",ROUNDUP($G207/$H207,0)))</f>
        <v/>
      </c>
      <c r="J207" s="48">
        <f>IF(OR($A207="",$F207="",$I207=""),"",EDATE($F207,$I207-1))</f>
        <v/>
      </c>
      <c r="K207" s="49">
        <f>IF(OR($A207="",$F207="",$G207&lt;=0,$H207&lt;=0),"",IF(Setup!$B$3&lt;$F207,0,MIN($G207,$H207*MIN($I207,DATEDIF($F207,Setup!$B$3,"m")+1))))</f>
        <v/>
      </c>
      <c r="L207" s="49">
        <f>IF($A207="","",SUMIFS(Payments!$F$5:$F$1004,Payments!$B$5:$B$1004,$A207,Payments!$G$5:$G$1004,"Posted",Payments!$E$5:$E$1004,"&lt;="&amp;Setup!$B$3))</f>
        <v/>
      </c>
      <c r="M207" s="49">
        <f>IF($A207="","",SUMIFS(Payments!$F$5:$F$1004,Payments!$B$5:$B$1004,$A207,Payments!$G$5:$G$1004,"Posted"))</f>
        <v/>
      </c>
      <c r="N207" s="49">
        <f>IF($A207="","",MAX(0,$G207-$L207))</f>
        <v/>
      </c>
      <c r="O207" s="49">
        <f>IF($A207="","",MAX(0,$K207-$L207))</f>
        <v/>
      </c>
      <c r="P207" s="21">
        <f>IF(OR($A207="",$O207&lt;=0,$R207=""),0,MAX(1,Setup!$B$3-$R207))</f>
        <v/>
      </c>
      <c r="Q207" s="24">
        <f>IF($A207="","",IF($O207&lt;=0,"",IF($P207&lt;=30,"1–30 Days",IF($P207&lt;=60,"31–60 Days",IF($P207&lt;=90,"61–90 Days","91+ Days")))))</f>
        <v/>
      </c>
      <c r="R207" s="48">
        <f>IF(OR($A207="",$F207="",$G207&lt;=0,$H207&lt;=0),"",IF($N207&lt;=0,"",EDATE($F207,MIN($I207-1,INT($L207/$H207)))))</f>
        <v/>
      </c>
      <c r="S207" s="21">
        <f>IF(OR($A207="",$R207=""),"",$R207-Setup!$B$3)</f>
        <v/>
      </c>
      <c r="T207" s="48">
        <f>IF($A207="","",IF(COUNTIFS(Payments!$B$5:$B$1004,$A207,Payments!$G$5:$G$1004,"Posted")=0,"",LOOKUP(2,1/((Payments!$B$5:$B$1004=$A207)*(Payments!$G$5:$G$1004="Posted")),Payments!$E$5:$E$1004)))</f>
        <v/>
      </c>
      <c r="U207" s="49">
        <f>IF(OR($A207="",$T207=""),"",SUMIFS(Payments!$F$5:$F$1004,Payments!$B$5:$B$1004,$A207,Payments!$G$5:$G$1004,"Posted",Payments!$E$5:$E$1004,$T207))</f>
        <v/>
      </c>
      <c r="V207" s="18" t="n"/>
      <c r="W207" s="46" t="n"/>
      <c r="X207" s="18" t="n"/>
      <c r="Y207" s="24">
        <f>IF($A207="","",IF($C207="Closed",IF($N207&lt;=0,"Paid","Closed With Balance"),IF(Setup!$B$3&lt;$F207,"Starts Later",IF($N207&lt;=0,"Paid",IF($O207&gt;0,"Overdue",IF(AND($R207&lt;&gt;"",$R207&gt;=Setup!$B$3,$R207&lt;=Setup!$B$3+Setup!$B$4),"Due Soon","Current"))))))</f>
        <v/>
      </c>
      <c r="Z207" s="24">
        <f>IF($A207="","",IF(OR($B207="",$C207="",$D207="",$E207="",$F207="",$G207&lt;=0,$H207&lt;=0,$V207=""),"Review",IF($H207&gt;$G207,"Review",IF(AND($W207&lt;&gt;"",NOT(ISNUMBER($W207))),"Review","OK"))))</f>
        <v/>
      </c>
      <c r="AA207" s="24">
        <f>IF($A207="","",IF(COUNTIF($A$5:$A$254,$A207)&gt;1,"Duplicate Plan ID","OK"))</f>
        <v/>
      </c>
    </row>
    <row r="208">
      <c r="A208" s="18" t="n"/>
      <c r="B208" s="18" t="n"/>
      <c r="C208" s="18" t="n"/>
      <c r="D208" s="18" t="n"/>
      <c r="E208" s="18" t="n"/>
      <c r="F208" s="46" t="n"/>
      <c r="G208" s="47" t="n"/>
      <c r="H208" s="47" t="n"/>
      <c r="I208" s="21">
        <f>IF($A208="","",IF(OR($G208&lt;=0,$H208&lt;=0),"",ROUNDUP($G208/$H208,0)))</f>
        <v/>
      </c>
      <c r="J208" s="48">
        <f>IF(OR($A208="",$F208="",$I208=""),"",EDATE($F208,$I208-1))</f>
        <v/>
      </c>
      <c r="K208" s="49">
        <f>IF(OR($A208="",$F208="",$G208&lt;=0,$H208&lt;=0),"",IF(Setup!$B$3&lt;$F208,0,MIN($G208,$H208*MIN($I208,DATEDIF($F208,Setup!$B$3,"m")+1))))</f>
        <v/>
      </c>
      <c r="L208" s="49">
        <f>IF($A208="","",SUMIFS(Payments!$F$5:$F$1004,Payments!$B$5:$B$1004,$A208,Payments!$G$5:$G$1004,"Posted",Payments!$E$5:$E$1004,"&lt;="&amp;Setup!$B$3))</f>
        <v/>
      </c>
      <c r="M208" s="49">
        <f>IF($A208="","",SUMIFS(Payments!$F$5:$F$1004,Payments!$B$5:$B$1004,$A208,Payments!$G$5:$G$1004,"Posted"))</f>
        <v/>
      </c>
      <c r="N208" s="49">
        <f>IF($A208="","",MAX(0,$G208-$L208))</f>
        <v/>
      </c>
      <c r="O208" s="49">
        <f>IF($A208="","",MAX(0,$K208-$L208))</f>
        <v/>
      </c>
      <c r="P208" s="21">
        <f>IF(OR($A208="",$O208&lt;=0,$R208=""),0,MAX(1,Setup!$B$3-$R208))</f>
        <v/>
      </c>
      <c r="Q208" s="24">
        <f>IF($A208="","",IF($O208&lt;=0,"",IF($P208&lt;=30,"1–30 Days",IF($P208&lt;=60,"31–60 Days",IF($P208&lt;=90,"61–90 Days","91+ Days")))))</f>
        <v/>
      </c>
      <c r="R208" s="48">
        <f>IF(OR($A208="",$F208="",$G208&lt;=0,$H208&lt;=0),"",IF($N208&lt;=0,"",EDATE($F208,MIN($I208-1,INT($L208/$H208)))))</f>
        <v/>
      </c>
      <c r="S208" s="21">
        <f>IF(OR($A208="",$R208=""),"",$R208-Setup!$B$3)</f>
        <v/>
      </c>
      <c r="T208" s="48">
        <f>IF($A208="","",IF(COUNTIFS(Payments!$B$5:$B$1004,$A208,Payments!$G$5:$G$1004,"Posted")=0,"",LOOKUP(2,1/((Payments!$B$5:$B$1004=$A208)*(Payments!$G$5:$G$1004="Posted")),Payments!$E$5:$E$1004)))</f>
        <v/>
      </c>
      <c r="U208" s="49">
        <f>IF(OR($A208="",$T208=""),"",SUMIFS(Payments!$F$5:$F$1004,Payments!$B$5:$B$1004,$A208,Payments!$G$5:$G$1004,"Posted",Payments!$E$5:$E$1004,$T208))</f>
        <v/>
      </c>
      <c r="V208" s="18" t="n"/>
      <c r="W208" s="46" t="n"/>
      <c r="X208" s="18" t="n"/>
      <c r="Y208" s="24">
        <f>IF($A208="","",IF($C208="Closed",IF($N208&lt;=0,"Paid","Closed With Balance"),IF(Setup!$B$3&lt;$F208,"Starts Later",IF($N208&lt;=0,"Paid",IF($O208&gt;0,"Overdue",IF(AND($R208&lt;&gt;"",$R208&gt;=Setup!$B$3,$R208&lt;=Setup!$B$3+Setup!$B$4),"Due Soon","Current"))))))</f>
        <v/>
      </c>
      <c r="Z208" s="24">
        <f>IF($A208="","",IF(OR($B208="",$C208="",$D208="",$E208="",$F208="",$G208&lt;=0,$H208&lt;=0,$V208=""),"Review",IF($H208&gt;$G208,"Review",IF(AND($W208&lt;&gt;"",NOT(ISNUMBER($W208))),"Review","OK"))))</f>
        <v/>
      </c>
      <c r="AA208" s="24">
        <f>IF($A208="","",IF(COUNTIF($A$5:$A$254,$A208)&gt;1,"Duplicate Plan ID","OK"))</f>
        <v/>
      </c>
    </row>
    <row r="209">
      <c r="A209" s="18" t="n"/>
      <c r="B209" s="18" t="n"/>
      <c r="C209" s="18" t="n"/>
      <c r="D209" s="18" t="n"/>
      <c r="E209" s="18" t="n"/>
      <c r="F209" s="46" t="n"/>
      <c r="G209" s="47" t="n"/>
      <c r="H209" s="47" t="n"/>
      <c r="I209" s="21">
        <f>IF($A209="","",IF(OR($G209&lt;=0,$H209&lt;=0),"",ROUNDUP($G209/$H209,0)))</f>
        <v/>
      </c>
      <c r="J209" s="48">
        <f>IF(OR($A209="",$F209="",$I209=""),"",EDATE($F209,$I209-1))</f>
        <v/>
      </c>
      <c r="K209" s="49">
        <f>IF(OR($A209="",$F209="",$G209&lt;=0,$H209&lt;=0),"",IF(Setup!$B$3&lt;$F209,0,MIN($G209,$H209*MIN($I209,DATEDIF($F209,Setup!$B$3,"m")+1))))</f>
        <v/>
      </c>
      <c r="L209" s="49">
        <f>IF($A209="","",SUMIFS(Payments!$F$5:$F$1004,Payments!$B$5:$B$1004,$A209,Payments!$G$5:$G$1004,"Posted",Payments!$E$5:$E$1004,"&lt;="&amp;Setup!$B$3))</f>
        <v/>
      </c>
      <c r="M209" s="49">
        <f>IF($A209="","",SUMIFS(Payments!$F$5:$F$1004,Payments!$B$5:$B$1004,$A209,Payments!$G$5:$G$1004,"Posted"))</f>
        <v/>
      </c>
      <c r="N209" s="49">
        <f>IF($A209="","",MAX(0,$G209-$L209))</f>
        <v/>
      </c>
      <c r="O209" s="49">
        <f>IF($A209="","",MAX(0,$K209-$L209))</f>
        <v/>
      </c>
      <c r="P209" s="21">
        <f>IF(OR($A209="",$O209&lt;=0,$R209=""),0,MAX(1,Setup!$B$3-$R209))</f>
        <v/>
      </c>
      <c r="Q209" s="24">
        <f>IF($A209="","",IF($O209&lt;=0,"",IF($P209&lt;=30,"1–30 Days",IF($P209&lt;=60,"31–60 Days",IF($P209&lt;=90,"61–90 Days","91+ Days")))))</f>
        <v/>
      </c>
      <c r="R209" s="48">
        <f>IF(OR($A209="",$F209="",$G209&lt;=0,$H209&lt;=0),"",IF($N209&lt;=0,"",EDATE($F209,MIN($I209-1,INT($L209/$H209)))))</f>
        <v/>
      </c>
      <c r="S209" s="21">
        <f>IF(OR($A209="",$R209=""),"",$R209-Setup!$B$3)</f>
        <v/>
      </c>
      <c r="T209" s="48">
        <f>IF($A209="","",IF(COUNTIFS(Payments!$B$5:$B$1004,$A209,Payments!$G$5:$G$1004,"Posted")=0,"",LOOKUP(2,1/((Payments!$B$5:$B$1004=$A209)*(Payments!$G$5:$G$1004="Posted")),Payments!$E$5:$E$1004)))</f>
        <v/>
      </c>
      <c r="U209" s="49">
        <f>IF(OR($A209="",$T209=""),"",SUMIFS(Payments!$F$5:$F$1004,Payments!$B$5:$B$1004,$A209,Payments!$G$5:$G$1004,"Posted",Payments!$E$5:$E$1004,$T209))</f>
        <v/>
      </c>
      <c r="V209" s="18" t="n"/>
      <c r="W209" s="46" t="n"/>
      <c r="X209" s="18" t="n"/>
      <c r="Y209" s="24">
        <f>IF($A209="","",IF($C209="Closed",IF($N209&lt;=0,"Paid","Closed With Balance"),IF(Setup!$B$3&lt;$F209,"Starts Later",IF($N209&lt;=0,"Paid",IF($O209&gt;0,"Overdue",IF(AND($R209&lt;&gt;"",$R209&gt;=Setup!$B$3,$R209&lt;=Setup!$B$3+Setup!$B$4),"Due Soon","Current"))))))</f>
        <v/>
      </c>
      <c r="Z209" s="24">
        <f>IF($A209="","",IF(OR($B209="",$C209="",$D209="",$E209="",$F209="",$G209&lt;=0,$H209&lt;=0,$V209=""),"Review",IF($H209&gt;$G209,"Review",IF(AND($W209&lt;&gt;"",NOT(ISNUMBER($W209))),"Review","OK"))))</f>
        <v/>
      </c>
      <c r="AA209" s="24">
        <f>IF($A209="","",IF(COUNTIF($A$5:$A$254,$A209)&gt;1,"Duplicate Plan ID","OK"))</f>
        <v/>
      </c>
    </row>
    <row r="210">
      <c r="A210" s="18" t="n"/>
      <c r="B210" s="18" t="n"/>
      <c r="C210" s="18" t="n"/>
      <c r="D210" s="18" t="n"/>
      <c r="E210" s="18" t="n"/>
      <c r="F210" s="46" t="n"/>
      <c r="G210" s="47" t="n"/>
      <c r="H210" s="47" t="n"/>
      <c r="I210" s="21">
        <f>IF($A210="","",IF(OR($G210&lt;=0,$H210&lt;=0),"",ROUNDUP($G210/$H210,0)))</f>
        <v/>
      </c>
      <c r="J210" s="48">
        <f>IF(OR($A210="",$F210="",$I210=""),"",EDATE($F210,$I210-1))</f>
        <v/>
      </c>
      <c r="K210" s="49">
        <f>IF(OR($A210="",$F210="",$G210&lt;=0,$H210&lt;=0),"",IF(Setup!$B$3&lt;$F210,0,MIN($G210,$H210*MIN($I210,DATEDIF($F210,Setup!$B$3,"m")+1))))</f>
        <v/>
      </c>
      <c r="L210" s="49">
        <f>IF($A210="","",SUMIFS(Payments!$F$5:$F$1004,Payments!$B$5:$B$1004,$A210,Payments!$G$5:$G$1004,"Posted",Payments!$E$5:$E$1004,"&lt;="&amp;Setup!$B$3))</f>
        <v/>
      </c>
      <c r="M210" s="49">
        <f>IF($A210="","",SUMIFS(Payments!$F$5:$F$1004,Payments!$B$5:$B$1004,$A210,Payments!$G$5:$G$1004,"Posted"))</f>
        <v/>
      </c>
      <c r="N210" s="49">
        <f>IF($A210="","",MAX(0,$G210-$L210))</f>
        <v/>
      </c>
      <c r="O210" s="49">
        <f>IF($A210="","",MAX(0,$K210-$L210))</f>
        <v/>
      </c>
      <c r="P210" s="21">
        <f>IF(OR($A210="",$O210&lt;=0,$R210=""),0,MAX(1,Setup!$B$3-$R210))</f>
        <v/>
      </c>
      <c r="Q210" s="24">
        <f>IF($A210="","",IF($O210&lt;=0,"",IF($P210&lt;=30,"1–30 Days",IF($P210&lt;=60,"31–60 Days",IF($P210&lt;=90,"61–90 Days","91+ Days")))))</f>
        <v/>
      </c>
      <c r="R210" s="48">
        <f>IF(OR($A210="",$F210="",$G210&lt;=0,$H210&lt;=0),"",IF($N210&lt;=0,"",EDATE($F210,MIN($I210-1,INT($L210/$H210)))))</f>
        <v/>
      </c>
      <c r="S210" s="21">
        <f>IF(OR($A210="",$R210=""),"",$R210-Setup!$B$3)</f>
        <v/>
      </c>
      <c r="T210" s="48">
        <f>IF($A210="","",IF(COUNTIFS(Payments!$B$5:$B$1004,$A210,Payments!$G$5:$G$1004,"Posted")=0,"",LOOKUP(2,1/((Payments!$B$5:$B$1004=$A210)*(Payments!$G$5:$G$1004="Posted")),Payments!$E$5:$E$1004)))</f>
        <v/>
      </c>
      <c r="U210" s="49">
        <f>IF(OR($A210="",$T210=""),"",SUMIFS(Payments!$F$5:$F$1004,Payments!$B$5:$B$1004,$A210,Payments!$G$5:$G$1004,"Posted",Payments!$E$5:$E$1004,$T210))</f>
        <v/>
      </c>
      <c r="V210" s="18" t="n"/>
      <c r="W210" s="46" t="n"/>
      <c r="X210" s="18" t="n"/>
      <c r="Y210" s="24">
        <f>IF($A210="","",IF($C210="Closed",IF($N210&lt;=0,"Paid","Closed With Balance"),IF(Setup!$B$3&lt;$F210,"Starts Later",IF($N210&lt;=0,"Paid",IF($O210&gt;0,"Overdue",IF(AND($R210&lt;&gt;"",$R210&gt;=Setup!$B$3,$R210&lt;=Setup!$B$3+Setup!$B$4),"Due Soon","Current"))))))</f>
        <v/>
      </c>
      <c r="Z210" s="24">
        <f>IF($A210="","",IF(OR($B210="",$C210="",$D210="",$E210="",$F210="",$G210&lt;=0,$H210&lt;=0,$V210=""),"Review",IF($H210&gt;$G210,"Review",IF(AND($W210&lt;&gt;"",NOT(ISNUMBER($W210))),"Review","OK"))))</f>
        <v/>
      </c>
      <c r="AA210" s="24">
        <f>IF($A210="","",IF(COUNTIF($A$5:$A$254,$A210)&gt;1,"Duplicate Plan ID","OK"))</f>
        <v/>
      </c>
    </row>
    <row r="211">
      <c r="A211" s="18" t="n"/>
      <c r="B211" s="18" t="n"/>
      <c r="C211" s="18" t="n"/>
      <c r="D211" s="18" t="n"/>
      <c r="E211" s="18" t="n"/>
      <c r="F211" s="46" t="n"/>
      <c r="G211" s="47" t="n"/>
      <c r="H211" s="47" t="n"/>
      <c r="I211" s="21">
        <f>IF($A211="","",IF(OR($G211&lt;=0,$H211&lt;=0),"",ROUNDUP($G211/$H211,0)))</f>
        <v/>
      </c>
      <c r="J211" s="48">
        <f>IF(OR($A211="",$F211="",$I211=""),"",EDATE($F211,$I211-1))</f>
        <v/>
      </c>
      <c r="K211" s="49">
        <f>IF(OR($A211="",$F211="",$G211&lt;=0,$H211&lt;=0),"",IF(Setup!$B$3&lt;$F211,0,MIN($G211,$H211*MIN($I211,DATEDIF($F211,Setup!$B$3,"m")+1))))</f>
        <v/>
      </c>
      <c r="L211" s="49">
        <f>IF($A211="","",SUMIFS(Payments!$F$5:$F$1004,Payments!$B$5:$B$1004,$A211,Payments!$G$5:$G$1004,"Posted",Payments!$E$5:$E$1004,"&lt;="&amp;Setup!$B$3))</f>
        <v/>
      </c>
      <c r="M211" s="49">
        <f>IF($A211="","",SUMIFS(Payments!$F$5:$F$1004,Payments!$B$5:$B$1004,$A211,Payments!$G$5:$G$1004,"Posted"))</f>
        <v/>
      </c>
      <c r="N211" s="49">
        <f>IF($A211="","",MAX(0,$G211-$L211))</f>
        <v/>
      </c>
      <c r="O211" s="49">
        <f>IF($A211="","",MAX(0,$K211-$L211))</f>
        <v/>
      </c>
      <c r="P211" s="21">
        <f>IF(OR($A211="",$O211&lt;=0,$R211=""),0,MAX(1,Setup!$B$3-$R211))</f>
        <v/>
      </c>
      <c r="Q211" s="24">
        <f>IF($A211="","",IF($O211&lt;=0,"",IF($P211&lt;=30,"1–30 Days",IF($P211&lt;=60,"31–60 Days",IF($P211&lt;=90,"61–90 Days","91+ Days")))))</f>
        <v/>
      </c>
      <c r="R211" s="48">
        <f>IF(OR($A211="",$F211="",$G211&lt;=0,$H211&lt;=0),"",IF($N211&lt;=0,"",EDATE($F211,MIN($I211-1,INT($L211/$H211)))))</f>
        <v/>
      </c>
      <c r="S211" s="21">
        <f>IF(OR($A211="",$R211=""),"",$R211-Setup!$B$3)</f>
        <v/>
      </c>
      <c r="T211" s="48">
        <f>IF($A211="","",IF(COUNTIFS(Payments!$B$5:$B$1004,$A211,Payments!$G$5:$G$1004,"Posted")=0,"",LOOKUP(2,1/((Payments!$B$5:$B$1004=$A211)*(Payments!$G$5:$G$1004="Posted")),Payments!$E$5:$E$1004)))</f>
        <v/>
      </c>
      <c r="U211" s="49">
        <f>IF(OR($A211="",$T211=""),"",SUMIFS(Payments!$F$5:$F$1004,Payments!$B$5:$B$1004,$A211,Payments!$G$5:$G$1004,"Posted",Payments!$E$5:$E$1004,$T211))</f>
        <v/>
      </c>
      <c r="V211" s="18" t="n"/>
      <c r="W211" s="46" t="n"/>
      <c r="X211" s="18" t="n"/>
      <c r="Y211" s="24">
        <f>IF($A211="","",IF($C211="Closed",IF($N211&lt;=0,"Paid","Closed With Balance"),IF(Setup!$B$3&lt;$F211,"Starts Later",IF($N211&lt;=0,"Paid",IF($O211&gt;0,"Overdue",IF(AND($R211&lt;&gt;"",$R211&gt;=Setup!$B$3,$R211&lt;=Setup!$B$3+Setup!$B$4),"Due Soon","Current"))))))</f>
        <v/>
      </c>
      <c r="Z211" s="24">
        <f>IF($A211="","",IF(OR($B211="",$C211="",$D211="",$E211="",$F211="",$G211&lt;=0,$H211&lt;=0,$V211=""),"Review",IF($H211&gt;$G211,"Review",IF(AND($W211&lt;&gt;"",NOT(ISNUMBER($W211))),"Review","OK"))))</f>
        <v/>
      </c>
      <c r="AA211" s="24">
        <f>IF($A211="","",IF(COUNTIF($A$5:$A$254,$A211)&gt;1,"Duplicate Plan ID","OK"))</f>
        <v/>
      </c>
    </row>
    <row r="212">
      <c r="A212" s="18" t="n"/>
      <c r="B212" s="18" t="n"/>
      <c r="C212" s="18" t="n"/>
      <c r="D212" s="18" t="n"/>
      <c r="E212" s="18" t="n"/>
      <c r="F212" s="46" t="n"/>
      <c r="G212" s="47" t="n"/>
      <c r="H212" s="47" t="n"/>
      <c r="I212" s="21">
        <f>IF($A212="","",IF(OR($G212&lt;=0,$H212&lt;=0),"",ROUNDUP($G212/$H212,0)))</f>
        <v/>
      </c>
      <c r="J212" s="48">
        <f>IF(OR($A212="",$F212="",$I212=""),"",EDATE($F212,$I212-1))</f>
        <v/>
      </c>
      <c r="K212" s="49">
        <f>IF(OR($A212="",$F212="",$G212&lt;=0,$H212&lt;=0),"",IF(Setup!$B$3&lt;$F212,0,MIN($G212,$H212*MIN($I212,DATEDIF($F212,Setup!$B$3,"m")+1))))</f>
        <v/>
      </c>
      <c r="L212" s="49">
        <f>IF($A212="","",SUMIFS(Payments!$F$5:$F$1004,Payments!$B$5:$B$1004,$A212,Payments!$G$5:$G$1004,"Posted",Payments!$E$5:$E$1004,"&lt;="&amp;Setup!$B$3))</f>
        <v/>
      </c>
      <c r="M212" s="49">
        <f>IF($A212="","",SUMIFS(Payments!$F$5:$F$1004,Payments!$B$5:$B$1004,$A212,Payments!$G$5:$G$1004,"Posted"))</f>
        <v/>
      </c>
      <c r="N212" s="49">
        <f>IF($A212="","",MAX(0,$G212-$L212))</f>
        <v/>
      </c>
      <c r="O212" s="49">
        <f>IF($A212="","",MAX(0,$K212-$L212))</f>
        <v/>
      </c>
      <c r="P212" s="21">
        <f>IF(OR($A212="",$O212&lt;=0,$R212=""),0,MAX(1,Setup!$B$3-$R212))</f>
        <v/>
      </c>
      <c r="Q212" s="24">
        <f>IF($A212="","",IF($O212&lt;=0,"",IF($P212&lt;=30,"1–30 Days",IF($P212&lt;=60,"31–60 Days",IF($P212&lt;=90,"61–90 Days","91+ Days")))))</f>
        <v/>
      </c>
      <c r="R212" s="48">
        <f>IF(OR($A212="",$F212="",$G212&lt;=0,$H212&lt;=0),"",IF($N212&lt;=0,"",EDATE($F212,MIN($I212-1,INT($L212/$H212)))))</f>
        <v/>
      </c>
      <c r="S212" s="21">
        <f>IF(OR($A212="",$R212=""),"",$R212-Setup!$B$3)</f>
        <v/>
      </c>
      <c r="T212" s="48">
        <f>IF($A212="","",IF(COUNTIFS(Payments!$B$5:$B$1004,$A212,Payments!$G$5:$G$1004,"Posted")=0,"",LOOKUP(2,1/((Payments!$B$5:$B$1004=$A212)*(Payments!$G$5:$G$1004="Posted")),Payments!$E$5:$E$1004)))</f>
        <v/>
      </c>
      <c r="U212" s="49">
        <f>IF(OR($A212="",$T212=""),"",SUMIFS(Payments!$F$5:$F$1004,Payments!$B$5:$B$1004,$A212,Payments!$G$5:$G$1004,"Posted",Payments!$E$5:$E$1004,$T212))</f>
        <v/>
      </c>
      <c r="V212" s="18" t="n"/>
      <c r="W212" s="46" t="n"/>
      <c r="X212" s="18" t="n"/>
      <c r="Y212" s="24">
        <f>IF($A212="","",IF($C212="Closed",IF($N212&lt;=0,"Paid","Closed With Balance"),IF(Setup!$B$3&lt;$F212,"Starts Later",IF($N212&lt;=0,"Paid",IF($O212&gt;0,"Overdue",IF(AND($R212&lt;&gt;"",$R212&gt;=Setup!$B$3,$R212&lt;=Setup!$B$3+Setup!$B$4),"Due Soon","Current"))))))</f>
        <v/>
      </c>
      <c r="Z212" s="24">
        <f>IF($A212="","",IF(OR($B212="",$C212="",$D212="",$E212="",$F212="",$G212&lt;=0,$H212&lt;=0,$V212=""),"Review",IF($H212&gt;$G212,"Review",IF(AND($W212&lt;&gt;"",NOT(ISNUMBER($W212))),"Review","OK"))))</f>
        <v/>
      </c>
      <c r="AA212" s="24">
        <f>IF($A212="","",IF(COUNTIF($A$5:$A$254,$A212)&gt;1,"Duplicate Plan ID","OK"))</f>
        <v/>
      </c>
    </row>
    <row r="213">
      <c r="A213" s="18" t="n"/>
      <c r="B213" s="18" t="n"/>
      <c r="C213" s="18" t="n"/>
      <c r="D213" s="18" t="n"/>
      <c r="E213" s="18" t="n"/>
      <c r="F213" s="46" t="n"/>
      <c r="G213" s="47" t="n"/>
      <c r="H213" s="47" t="n"/>
      <c r="I213" s="21">
        <f>IF($A213="","",IF(OR($G213&lt;=0,$H213&lt;=0),"",ROUNDUP($G213/$H213,0)))</f>
        <v/>
      </c>
      <c r="J213" s="48">
        <f>IF(OR($A213="",$F213="",$I213=""),"",EDATE($F213,$I213-1))</f>
        <v/>
      </c>
      <c r="K213" s="49">
        <f>IF(OR($A213="",$F213="",$G213&lt;=0,$H213&lt;=0),"",IF(Setup!$B$3&lt;$F213,0,MIN($G213,$H213*MIN($I213,DATEDIF($F213,Setup!$B$3,"m")+1))))</f>
        <v/>
      </c>
      <c r="L213" s="49">
        <f>IF($A213="","",SUMIFS(Payments!$F$5:$F$1004,Payments!$B$5:$B$1004,$A213,Payments!$G$5:$G$1004,"Posted",Payments!$E$5:$E$1004,"&lt;="&amp;Setup!$B$3))</f>
        <v/>
      </c>
      <c r="M213" s="49">
        <f>IF($A213="","",SUMIFS(Payments!$F$5:$F$1004,Payments!$B$5:$B$1004,$A213,Payments!$G$5:$G$1004,"Posted"))</f>
        <v/>
      </c>
      <c r="N213" s="49">
        <f>IF($A213="","",MAX(0,$G213-$L213))</f>
        <v/>
      </c>
      <c r="O213" s="49">
        <f>IF($A213="","",MAX(0,$K213-$L213))</f>
        <v/>
      </c>
      <c r="P213" s="21">
        <f>IF(OR($A213="",$O213&lt;=0,$R213=""),0,MAX(1,Setup!$B$3-$R213))</f>
        <v/>
      </c>
      <c r="Q213" s="24">
        <f>IF($A213="","",IF($O213&lt;=0,"",IF($P213&lt;=30,"1–30 Days",IF($P213&lt;=60,"31–60 Days",IF($P213&lt;=90,"61–90 Days","91+ Days")))))</f>
        <v/>
      </c>
      <c r="R213" s="48">
        <f>IF(OR($A213="",$F213="",$G213&lt;=0,$H213&lt;=0),"",IF($N213&lt;=0,"",EDATE($F213,MIN($I213-1,INT($L213/$H213)))))</f>
        <v/>
      </c>
      <c r="S213" s="21">
        <f>IF(OR($A213="",$R213=""),"",$R213-Setup!$B$3)</f>
        <v/>
      </c>
      <c r="T213" s="48">
        <f>IF($A213="","",IF(COUNTIFS(Payments!$B$5:$B$1004,$A213,Payments!$G$5:$G$1004,"Posted")=0,"",LOOKUP(2,1/((Payments!$B$5:$B$1004=$A213)*(Payments!$G$5:$G$1004="Posted")),Payments!$E$5:$E$1004)))</f>
        <v/>
      </c>
      <c r="U213" s="49">
        <f>IF(OR($A213="",$T213=""),"",SUMIFS(Payments!$F$5:$F$1004,Payments!$B$5:$B$1004,$A213,Payments!$G$5:$G$1004,"Posted",Payments!$E$5:$E$1004,$T213))</f>
        <v/>
      </c>
      <c r="V213" s="18" t="n"/>
      <c r="W213" s="46" t="n"/>
      <c r="X213" s="18" t="n"/>
      <c r="Y213" s="24">
        <f>IF($A213="","",IF($C213="Closed",IF($N213&lt;=0,"Paid","Closed With Balance"),IF(Setup!$B$3&lt;$F213,"Starts Later",IF($N213&lt;=0,"Paid",IF($O213&gt;0,"Overdue",IF(AND($R213&lt;&gt;"",$R213&gt;=Setup!$B$3,$R213&lt;=Setup!$B$3+Setup!$B$4),"Due Soon","Current"))))))</f>
        <v/>
      </c>
      <c r="Z213" s="24">
        <f>IF($A213="","",IF(OR($B213="",$C213="",$D213="",$E213="",$F213="",$G213&lt;=0,$H213&lt;=0,$V213=""),"Review",IF($H213&gt;$G213,"Review",IF(AND($W213&lt;&gt;"",NOT(ISNUMBER($W213))),"Review","OK"))))</f>
        <v/>
      </c>
      <c r="AA213" s="24">
        <f>IF($A213="","",IF(COUNTIF($A$5:$A$254,$A213)&gt;1,"Duplicate Plan ID","OK"))</f>
        <v/>
      </c>
    </row>
    <row r="214">
      <c r="A214" s="18" t="n"/>
      <c r="B214" s="18" t="n"/>
      <c r="C214" s="18" t="n"/>
      <c r="D214" s="18" t="n"/>
      <c r="E214" s="18" t="n"/>
      <c r="F214" s="46" t="n"/>
      <c r="G214" s="47" t="n"/>
      <c r="H214" s="47" t="n"/>
      <c r="I214" s="21">
        <f>IF($A214="","",IF(OR($G214&lt;=0,$H214&lt;=0),"",ROUNDUP($G214/$H214,0)))</f>
        <v/>
      </c>
      <c r="J214" s="48">
        <f>IF(OR($A214="",$F214="",$I214=""),"",EDATE($F214,$I214-1))</f>
        <v/>
      </c>
      <c r="K214" s="49">
        <f>IF(OR($A214="",$F214="",$G214&lt;=0,$H214&lt;=0),"",IF(Setup!$B$3&lt;$F214,0,MIN($G214,$H214*MIN($I214,DATEDIF($F214,Setup!$B$3,"m")+1))))</f>
        <v/>
      </c>
      <c r="L214" s="49">
        <f>IF($A214="","",SUMIFS(Payments!$F$5:$F$1004,Payments!$B$5:$B$1004,$A214,Payments!$G$5:$G$1004,"Posted",Payments!$E$5:$E$1004,"&lt;="&amp;Setup!$B$3))</f>
        <v/>
      </c>
      <c r="M214" s="49">
        <f>IF($A214="","",SUMIFS(Payments!$F$5:$F$1004,Payments!$B$5:$B$1004,$A214,Payments!$G$5:$G$1004,"Posted"))</f>
        <v/>
      </c>
      <c r="N214" s="49">
        <f>IF($A214="","",MAX(0,$G214-$L214))</f>
        <v/>
      </c>
      <c r="O214" s="49">
        <f>IF($A214="","",MAX(0,$K214-$L214))</f>
        <v/>
      </c>
      <c r="P214" s="21">
        <f>IF(OR($A214="",$O214&lt;=0,$R214=""),0,MAX(1,Setup!$B$3-$R214))</f>
        <v/>
      </c>
      <c r="Q214" s="24">
        <f>IF($A214="","",IF($O214&lt;=0,"",IF($P214&lt;=30,"1–30 Days",IF($P214&lt;=60,"31–60 Days",IF($P214&lt;=90,"61–90 Days","91+ Days")))))</f>
        <v/>
      </c>
      <c r="R214" s="48">
        <f>IF(OR($A214="",$F214="",$G214&lt;=0,$H214&lt;=0),"",IF($N214&lt;=0,"",EDATE($F214,MIN($I214-1,INT($L214/$H214)))))</f>
        <v/>
      </c>
      <c r="S214" s="21">
        <f>IF(OR($A214="",$R214=""),"",$R214-Setup!$B$3)</f>
        <v/>
      </c>
      <c r="T214" s="48">
        <f>IF($A214="","",IF(COUNTIFS(Payments!$B$5:$B$1004,$A214,Payments!$G$5:$G$1004,"Posted")=0,"",LOOKUP(2,1/((Payments!$B$5:$B$1004=$A214)*(Payments!$G$5:$G$1004="Posted")),Payments!$E$5:$E$1004)))</f>
        <v/>
      </c>
      <c r="U214" s="49">
        <f>IF(OR($A214="",$T214=""),"",SUMIFS(Payments!$F$5:$F$1004,Payments!$B$5:$B$1004,$A214,Payments!$G$5:$G$1004,"Posted",Payments!$E$5:$E$1004,$T214))</f>
        <v/>
      </c>
      <c r="V214" s="18" t="n"/>
      <c r="W214" s="46" t="n"/>
      <c r="X214" s="18" t="n"/>
      <c r="Y214" s="24">
        <f>IF($A214="","",IF($C214="Closed",IF($N214&lt;=0,"Paid","Closed With Balance"),IF(Setup!$B$3&lt;$F214,"Starts Later",IF($N214&lt;=0,"Paid",IF($O214&gt;0,"Overdue",IF(AND($R214&lt;&gt;"",$R214&gt;=Setup!$B$3,$R214&lt;=Setup!$B$3+Setup!$B$4),"Due Soon","Current"))))))</f>
        <v/>
      </c>
      <c r="Z214" s="24">
        <f>IF($A214="","",IF(OR($B214="",$C214="",$D214="",$E214="",$F214="",$G214&lt;=0,$H214&lt;=0,$V214=""),"Review",IF($H214&gt;$G214,"Review",IF(AND($W214&lt;&gt;"",NOT(ISNUMBER($W214))),"Review","OK"))))</f>
        <v/>
      </c>
      <c r="AA214" s="24">
        <f>IF($A214="","",IF(COUNTIF($A$5:$A$254,$A214)&gt;1,"Duplicate Plan ID","OK"))</f>
        <v/>
      </c>
    </row>
    <row r="215">
      <c r="A215" s="18" t="n"/>
      <c r="B215" s="18" t="n"/>
      <c r="C215" s="18" t="n"/>
      <c r="D215" s="18" t="n"/>
      <c r="E215" s="18" t="n"/>
      <c r="F215" s="46" t="n"/>
      <c r="G215" s="47" t="n"/>
      <c r="H215" s="47" t="n"/>
      <c r="I215" s="21">
        <f>IF($A215="","",IF(OR($G215&lt;=0,$H215&lt;=0),"",ROUNDUP($G215/$H215,0)))</f>
        <v/>
      </c>
      <c r="J215" s="48">
        <f>IF(OR($A215="",$F215="",$I215=""),"",EDATE($F215,$I215-1))</f>
        <v/>
      </c>
      <c r="K215" s="49">
        <f>IF(OR($A215="",$F215="",$G215&lt;=0,$H215&lt;=0),"",IF(Setup!$B$3&lt;$F215,0,MIN($G215,$H215*MIN($I215,DATEDIF($F215,Setup!$B$3,"m")+1))))</f>
        <v/>
      </c>
      <c r="L215" s="49">
        <f>IF($A215="","",SUMIFS(Payments!$F$5:$F$1004,Payments!$B$5:$B$1004,$A215,Payments!$G$5:$G$1004,"Posted",Payments!$E$5:$E$1004,"&lt;="&amp;Setup!$B$3))</f>
        <v/>
      </c>
      <c r="M215" s="49">
        <f>IF($A215="","",SUMIFS(Payments!$F$5:$F$1004,Payments!$B$5:$B$1004,$A215,Payments!$G$5:$G$1004,"Posted"))</f>
        <v/>
      </c>
      <c r="N215" s="49">
        <f>IF($A215="","",MAX(0,$G215-$L215))</f>
        <v/>
      </c>
      <c r="O215" s="49">
        <f>IF($A215="","",MAX(0,$K215-$L215))</f>
        <v/>
      </c>
      <c r="P215" s="21">
        <f>IF(OR($A215="",$O215&lt;=0,$R215=""),0,MAX(1,Setup!$B$3-$R215))</f>
        <v/>
      </c>
      <c r="Q215" s="24">
        <f>IF($A215="","",IF($O215&lt;=0,"",IF($P215&lt;=30,"1–30 Days",IF($P215&lt;=60,"31–60 Days",IF($P215&lt;=90,"61–90 Days","91+ Days")))))</f>
        <v/>
      </c>
      <c r="R215" s="48">
        <f>IF(OR($A215="",$F215="",$G215&lt;=0,$H215&lt;=0),"",IF($N215&lt;=0,"",EDATE($F215,MIN($I215-1,INT($L215/$H215)))))</f>
        <v/>
      </c>
      <c r="S215" s="21">
        <f>IF(OR($A215="",$R215=""),"",$R215-Setup!$B$3)</f>
        <v/>
      </c>
      <c r="T215" s="48">
        <f>IF($A215="","",IF(COUNTIFS(Payments!$B$5:$B$1004,$A215,Payments!$G$5:$G$1004,"Posted")=0,"",LOOKUP(2,1/((Payments!$B$5:$B$1004=$A215)*(Payments!$G$5:$G$1004="Posted")),Payments!$E$5:$E$1004)))</f>
        <v/>
      </c>
      <c r="U215" s="49">
        <f>IF(OR($A215="",$T215=""),"",SUMIFS(Payments!$F$5:$F$1004,Payments!$B$5:$B$1004,$A215,Payments!$G$5:$G$1004,"Posted",Payments!$E$5:$E$1004,$T215))</f>
        <v/>
      </c>
      <c r="V215" s="18" t="n"/>
      <c r="W215" s="46" t="n"/>
      <c r="X215" s="18" t="n"/>
      <c r="Y215" s="24">
        <f>IF($A215="","",IF($C215="Closed",IF($N215&lt;=0,"Paid","Closed With Balance"),IF(Setup!$B$3&lt;$F215,"Starts Later",IF($N215&lt;=0,"Paid",IF($O215&gt;0,"Overdue",IF(AND($R215&lt;&gt;"",$R215&gt;=Setup!$B$3,$R215&lt;=Setup!$B$3+Setup!$B$4),"Due Soon","Current"))))))</f>
        <v/>
      </c>
      <c r="Z215" s="24">
        <f>IF($A215="","",IF(OR($B215="",$C215="",$D215="",$E215="",$F215="",$G215&lt;=0,$H215&lt;=0,$V215=""),"Review",IF($H215&gt;$G215,"Review",IF(AND($W215&lt;&gt;"",NOT(ISNUMBER($W215))),"Review","OK"))))</f>
        <v/>
      </c>
      <c r="AA215" s="24">
        <f>IF($A215="","",IF(COUNTIF($A$5:$A$254,$A215)&gt;1,"Duplicate Plan ID","OK"))</f>
        <v/>
      </c>
    </row>
    <row r="216">
      <c r="A216" s="18" t="n"/>
      <c r="B216" s="18" t="n"/>
      <c r="C216" s="18" t="n"/>
      <c r="D216" s="18" t="n"/>
      <c r="E216" s="18" t="n"/>
      <c r="F216" s="46" t="n"/>
      <c r="G216" s="47" t="n"/>
      <c r="H216" s="47" t="n"/>
      <c r="I216" s="21">
        <f>IF($A216="","",IF(OR($G216&lt;=0,$H216&lt;=0),"",ROUNDUP($G216/$H216,0)))</f>
        <v/>
      </c>
      <c r="J216" s="48">
        <f>IF(OR($A216="",$F216="",$I216=""),"",EDATE($F216,$I216-1))</f>
        <v/>
      </c>
      <c r="K216" s="49">
        <f>IF(OR($A216="",$F216="",$G216&lt;=0,$H216&lt;=0),"",IF(Setup!$B$3&lt;$F216,0,MIN($G216,$H216*MIN($I216,DATEDIF($F216,Setup!$B$3,"m")+1))))</f>
        <v/>
      </c>
      <c r="L216" s="49">
        <f>IF($A216="","",SUMIFS(Payments!$F$5:$F$1004,Payments!$B$5:$B$1004,$A216,Payments!$G$5:$G$1004,"Posted",Payments!$E$5:$E$1004,"&lt;="&amp;Setup!$B$3))</f>
        <v/>
      </c>
      <c r="M216" s="49">
        <f>IF($A216="","",SUMIFS(Payments!$F$5:$F$1004,Payments!$B$5:$B$1004,$A216,Payments!$G$5:$G$1004,"Posted"))</f>
        <v/>
      </c>
      <c r="N216" s="49">
        <f>IF($A216="","",MAX(0,$G216-$L216))</f>
        <v/>
      </c>
      <c r="O216" s="49">
        <f>IF($A216="","",MAX(0,$K216-$L216))</f>
        <v/>
      </c>
      <c r="P216" s="21">
        <f>IF(OR($A216="",$O216&lt;=0,$R216=""),0,MAX(1,Setup!$B$3-$R216))</f>
        <v/>
      </c>
      <c r="Q216" s="24">
        <f>IF($A216="","",IF($O216&lt;=0,"",IF($P216&lt;=30,"1–30 Days",IF($P216&lt;=60,"31–60 Days",IF($P216&lt;=90,"61–90 Days","91+ Days")))))</f>
        <v/>
      </c>
      <c r="R216" s="48">
        <f>IF(OR($A216="",$F216="",$G216&lt;=0,$H216&lt;=0),"",IF($N216&lt;=0,"",EDATE($F216,MIN($I216-1,INT($L216/$H216)))))</f>
        <v/>
      </c>
      <c r="S216" s="21">
        <f>IF(OR($A216="",$R216=""),"",$R216-Setup!$B$3)</f>
        <v/>
      </c>
      <c r="T216" s="48">
        <f>IF($A216="","",IF(COUNTIFS(Payments!$B$5:$B$1004,$A216,Payments!$G$5:$G$1004,"Posted")=0,"",LOOKUP(2,1/((Payments!$B$5:$B$1004=$A216)*(Payments!$G$5:$G$1004="Posted")),Payments!$E$5:$E$1004)))</f>
        <v/>
      </c>
      <c r="U216" s="49">
        <f>IF(OR($A216="",$T216=""),"",SUMIFS(Payments!$F$5:$F$1004,Payments!$B$5:$B$1004,$A216,Payments!$G$5:$G$1004,"Posted",Payments!$E$5:$E$1004,$T216))</f>
        <v/>
      </c>
      <c r="V216" s="18" t="n"/>
      <c r="W216" s="46" t="n"/>
      <c r="X216" s="18" t="n"/>
      <c r="Y216" s="24">
        <f>IF($A216="","",IF($C216="Closed",IF($N216&lt;=0,"Paid","Closed With Balance"),IF(Setup!$B$3&lt;$F216,"Starts Later",IF($N216&lt;=0,"Paid",IF($O216&gt;0,"Overdue",IF(AND($R216&lt;&gt;"",$R216&gt;=Setup!$B$3,$R216&lt;=Setup!$B$3+Setup!$B$4),"Due Soon","Current"))))))</f>
        <v/>
      </c>
      <c r="Z216" s="24">
        <f>IF($A216="","",IF(OR($B216="",$C216="",$D216="",$E216="",$F216="",$G216&lt;=0,$H216&lt;=0,$V216=""),"Review",IF($H216&gt;$G216,"Review",IF(AND($W216&lt;&gt;"",NOT(ISNUMBER($W216))),"Review","OK"))))</f>
        <v/>
      </c>
      <c r="AA216" s="24">
        <f>IF($A216="","",IF(COUNTIF($A$5:$A$254,$A216)&gt;1,"Duplicate Plan ID","OK"))</f>
        <v/>
      </c>
    </row>
    <row r="217">
      <c r="A217" s="18" t="n"/>
      <c r="B217" s="18" t="n"/>
      <c r="C217" s="18" t="n"/>
      <c r="D217" s="18" t="n"/>
      <c r="E217" s="18" t="n"/>
      <c r="F217" s="46" t="n"/>
      <c r="G217" s="47" t="n"/>
      <c r="H217" s="47" t="n"/>
      <c r="I217" s="21">
        <f>IF($A217="","",IF(OR($G217&lt;=0,$H217&lt;=0),"",ROUNDUP($G217/$H217,0)))</f>
        <v/>
      </c>
      <c r="J217" s="48">
        <f>IF(OR($A217="",$F217="",$I217=""),"",EDATE($F217,$I217-1))</f>
        <v/>
      </c>
      <c r="K217" s="49">
        <f>IF(OR($A217="",$F217="",$G217&lt;=0,$H217&lt;=0),"",IF(Setup!$B$3&lt;$F217,0,MIN($G217,$H217*MIN($I217,DATEDIF($F217,Setup!$B$3,"m")+1))))</f>
        <v/>
      </c>
      <c r="L217" s="49">
        <f>IF($A217="","",SUMIFS(Payments!$F$5:$F$1004,Payments!$B$5:$B$1004,$A217,Payments!$G$5:$G$1004,"Posted",Payments!$E$5:$E$1004,"&lt;="&amp;Setup!$B$3))</f>
        <v/>
      </c>
      <c r="M217" s="49">
        <f>IF($A217="","",SUMIFS(Payments!$F$5:$F$1004,Payments!$B$5:$B$1004,$A217,Payments!$G$5:$G$1004,"Posted"))</f>
        <v/>
      </c>
      <c r="N217" s="49">
        <f>IF($A217="","",MAX(0,$G217-$L217))</f>
        <v/>
      </c>
      <c r="O217" s="49">
        <f>IF($A217="","",MAX(0,$K217-$L217))</f>
        <v/>
      </c>
      <c r="P217" s="21">
        <f>IF(OR($A217="",$O217&lt;=0,$R217=""),0,MAX(1,Setup!$B$3-$R217))</f>
        <v/>
      </c>
      <c r="Q217" s="24">
        <f>IF($A217="","",IF($O217&lt;=0,"",IF($P217&lt;=30,"1–30 Days",IF($P217&lt;=60,"31–60 Days",IF($P217&lt;=90,"61–90 Days","91+ Days")))))</f>
        <v/>
      </c>
      <c r="R217" s="48">
        <f>IF(OR($A217="",$F217="",$G217&lt;=0,$H217&lt;=0),"",IF($N217&lt;=0,"",EDATE($F217,MIN($I217-1,INT($L217/$H217)))))</f>
        <v/>
      </c>
      <c r="S217" s="21">
        <f>IF(OR($A217="",$R217=""),"",$R217-Setup!$B$3)</f>
        <v/>
      </c>
      <c r="T217" s="48">
        <f>IF($A217="","",IF(COUNTIFS(Payments!$B$5:$B$1004,$A217,Payments!$G$5:$G$1004,"Posted")=0,"",LOOKUP(2,1/((Payments!$B$5:$B$1004=$A217)*(Payments!$G$5:$G$1004="Posted")),Payments!$E$5:$E$1004)))</f>
        <v/>
      </c>
      <c r="U217" s="49">
        <f>IF(OR($A217="",$T217=""),"",SUMIFS(Payments!$F$5:$F$1004,Payments!$B$5:$B$1004,$A217,Payments!$G$5:$G$1004,"Posted",Payments!$E$5:$E$1004,$T217))</f>
        <v/>
      </c>
      <c r="V217" s="18" t="n"/>
      <c r="W217" s="46" t="n"/>
      <c r="X217" s="18" t="n"/>
      <c r="Y217" s="24">
        <f>IF($A217="","",IF($C217="Closed",IF($N217&lt;=0,"Paid","Closed With Balance"),IF(Setup!$B$3&lt;$F217,"Starts Later",IF($N217&lt;=0,"Paid",IF($O217&gt;0,"Overdue",IF(AND($R217&lt;&gt;"",$R217&gt;=Setup!$B$3,$R217&lt;=Setup!$B$3+Setup!$B$4),"Due Soon","Current"))))))</f>
        <v/>
      </c>
      <c r="Z217" s="24">
        <f>IF($A217="","",IF(OR($B217="",$C217="",$D217="",$E217="",$F217="",$G217&lt;=0,$H217&lt;=0,$V217=""),"Review",IF($H217&gt;$G217,"Review",IF(AND($W217&lt;&gt;"",NOT(ISNUMBER($W217))),"Review","OK"))))</f>
        <v/>
      </c>
      <c r="AA217" s="24">
        <f>IF($A217="","",IF(COUNTIF($A$5:$A$254,$A217)&gt;1,"Duplicate Plan ID","OK"))</f>
        <v/>
      </c>
    </row>
    <row r="218">
      <c r="A218" s="18" t="n"/>
      <c r="B218" s="18" t="n"/>
      <c r="C218" s="18" t="n"/>
      <c r="D218" s="18" t="n"/>
      <c r="E218" s="18" t="n"/>
      <c r="F218" s="46" t="n"/>
      <c r="G218" s="47" t="n"/>
      <c r="H218" s="47" t="n"/>
      <c r="I218" s="21">
        <f>IF($A218="","",IF(OR($G218&lt;=0,$H218&lt;=0),"",ROUNDUP($G218/$H218,0)))</f>
        <v/>
      </c>
      <c r="J218" s="48">
        <f>IF(OR($A218="",$F218="",$I218=""),"",EDATE($F218,$I218-1))</f>
        <v/>
      </c>
      <c r="K218" s="49">
        <f>IF(OR($A218="",$F218="",$G218&lt;=0,$H218&lt;=0),"",IF(Setup!$B$3&lt;$F218,0,MIN($G218,$H218*MIN($I218,DATEDIF($F218,Setup!$B$3,"m")+1))))</f>
        <v/>
      </c>
      <c r="L218" s="49">
        <f>IF($A218="","",SUMIFS(Payments!$F$5:$F$1004,Payments!$B$5:$B$1004,$A218,Payments!$G$5:$G$1004,"Posted",Payments!$E$5:$E$1004,"&lt;="&amp;Setup!$B$3))</f>
        <v/>
      </c>
      <c r="M218" s="49">
        <f>IF($A218="","",SUMIFS(Payments!$F$5:$F$1004,Payments!$B$5:$B$1004,$A218,Payments!$G$5:$G$1004,"Posted"))</f>
        <v/>
      </c>
      <c r="N218" s="49">
        <f>IF($A218="","",MAX(0,$G218-$L218))</f>
        <v/>
      </c>
      <c r="O218" s="49">
        <f>IF($A218="","",MAX(0,$K218-$L218))</f>
        <v/>
      </c>
      <c r="P218" s="21">
        <f>IF(OR($A218="",$O218&lt;=0,$R218=""),0,MAX(1,Setup!$B$3-$R218))</f>
        <v/>
      </c>
      <c r="Q218" s="24">
        <f>IF($A218="","",IF($O218&lt;=0,"",IF($P218&lt;=30,"1–30 Days",IF($P218&lt;=60,"31–60 Days",IF($P218&lt;=90,"61–90 Days","91+ Days")))))</f>
        <v/>
      </c>
      <c r="R218" s="48">
        <f>IF(OR($A218="",$F218="",$G218&lt;=0,$H218&lt;=0),"",IF($N218&lt;=0,"",EDATE($F218,MIN($I218-1,INT($L218/$H218)))))</f>
        <v/>
      </c>
      <c r="S218" s="21">
        <f>IF(OR($A218="",$R218=""),"",$R218-Setup!$B$3)</f>
        <v/>
      </c>
      <c r="T218" s="48">
        <f>IF($A218="","",IF(COUNTIFS(Payments!$B$5:$B$1004,$A218,Payments!$G$5:$G$1004,"Posted")=0,"",LOOKUP(2,1/((Payments!$B$5:$B$1004=$A218)*(Payments!$G$5:$G$1004="Posted")),Payments!$E$5:$E$1004)))</f>
        <v/>
      </c>
      <c r="U218" s="49">
        <f>IF(OR($A218="",$T218=""),"",SUMIFS(Payments!$F$5:$F$1004,Payments!$B$5:$B$1004,$A218,Payments!$G$5:$G$1004,"Posted",Payments!$E$5:$E$1004,$T218))</f>
        <v/>
      </c>
      <c r="V218" s="18" t="n"/>
      <c r="W218" s="46" t="n"/>
      <c r="X218" s="18" t="n"/>
      <c r="Y218" s="24">
        <f>IF($A218="","",IF($C218="Closed",IF($N218&lt;=0,"Paid","Closed With Balance"),IF(Setup!$B$3&lt;$F218,"Starts Later",IF($N218&lt;=0,"Paid",IF($O218&gt;0,"Overdue",IF(AND($R218&lt;&gt;"",$R218&gt;=Setup!$B$3,$R218&lt;=Setup!$B$3+Setup!$B$4),"Due Soon","Current"))))))</f>
        <v/>
      </c>
      <c r="Z218" s="24">
        <f>IF($A218="","",IF(OR($B218="",$C218="",$D218="",$E218="",$F218="",$G218&lt;=0,$H218&lt;=0,$V218=""),"Review",IF($H218&gt;$G218,"Review",IF(AND($W218&lt;&gt;"",NOT(ISNUMBER($W218))),"Review","OK"))))</f>
        <v/>
      </c>
      <c r="AA218" s="24">
        <f>IF($A218="","",IF(COUNTIF($A$5:$A$254,$A218)&gt;1,"Duplicate Plan ID","OK"))</f>
        <v/>
      </c>
    </row>
    <row r="219">
      <c r="A219" s="18" t="n"/>
      <c r="B219" s="18" t="n"/>
      <c r="C219" s="18" t="n"/>
      <c r="D219" s="18" t="n"/>
      <c r="E219" s="18" t="n"/>
      <c r="F219" s="46" t="n"/>
      <c r="G219" s="47" t="n"/>
      <c r="H219" s="47" t="n"/>
      <c r="I219" s="21">
        <f>IF($A219="","",IF(OR($G219&lt;=0,$H219&lt;=0),"",ROUNDUP($G219/$H219,0)))</f>
        <v/>
      </c>
      <c r="J219" s="48">
        <f>IF(OR($A219="",$F219="",$I219=""),"",EDATE($F219,$I219-1))</f>
        <v/>
      </c>
      <c r="K219" s="49">
        <f>IF(OR($A219="",$F219="",$G219&lt;=0,$H219&lt;=0),"",IF(Setup!$B$3&lt;$F219,0,MIN($G219,$H219*MIN($I219,DATEDIF($F219,Setup!$B$3,"m")+1))))</f>
        <v/>
      </c>
      <c r="L219" s="49">
        <f>IF($A219="","",SUMIFS(Payments!$F$5:$F$1004,Payments!$B$5:$B$1004,$A219,Payments!$G$5:$G$1004,"Posted",Payments!$E$5:$E$1004,"&lt;="&amp;Setup!$B$3))</f>
        <v/>
      </c>
      <c r="M219" s="49">
        <f>IF($A219="","",SUMIFS(Payments!$F$5:$F$1004,Payments!$B$5:$B$1004,$A219,Payments!$G$5:$G$1004,"Posted"))</f>
        <v/>
      </c>
      <c r="N219" s="49">
        <f>IF($A219="","",MAX(0,$G219-$L219))</f>
        <v/>
      </c>
      <c r="O219" s="49">
        <f>IF($A219="","",MAX(0,$K219-$L219))</f>
        <v/>
      </c>
      <c r="P219" s="21">
        <f>IF(OR($A219="",$O219&lt;=0,$R219=""),0,MAX(1,Setup!$B$3-$R219))</f>
        <v/>
      </c>
      <c r="Q219" s="24">
        <f>IF($A219="","",IF($O219&lt;=0,"",IF($P219&lt;=30,"1–30 Days",IF($P219&lt;=60,"31–60 Days",IF($P219&lt;=90,"61–90 Days","91+ Days")))))</f>
        <v/>
      </c>
      <c r="R219" s="48">
        <f>IF(OR($A219="",$F219="",$G219&lt;=0,$H219&lt;=0),"",IF($N219&lt;=0,"",EDATE($F219,MIN($I219-1,INT($L219/$H219)))))</f>
        <v/>
      </c>
      <c r="S219" s="21">
        <f>IF(OR($A219="",$R219=""),"",$R219-Setup!$B$3)</f>
        <v/>
      </c>
      <c r="T219" s="48">
        <f>IF($A219="","",IF(COUNTIFS(Payments!$B$5:$B$1004,$A219,Payments!$G$5:$G$1004,"Posted")=0,"",LOOKUP(2,1/((Payments!$B$5:$B$1004=$A219)*(Payments!$G$5:$G$1004="Posted")),Payments!$E$5:$E$1004)))</f>
        <v/>
      </c>
      <c r="U219" s="49">
        <f>IF(OR($A219="",$T219=""),"",SUMIFS(Payments!$F$5:$F$1004,Payments!$B$5:$B$1004,$A219,Payments!$G$5:$G$1004,"Posted",Payments!$E$5:$E$1004,$T219))</f>
        <v/>
      </c>
      <c r="V219" s="18" t="n"/>
      <c r="W219" s="46" t="n"/>
      <c r="X219" s="18" t="n"/>
      <c r="Y219" s="24">
        <f>IF($A219="","",IF($C219="Closed",IF($N219&lt;=0,"Paid","Closed With Balance"),IF(Setup!$B$3&lt;$F219,"Starts Later",IF($N219&lt;=0,"Paid",IF($O219&gt;0,"Overdue",IF(AND($R219&lt;&gt;"",$R219&gt;=Setup!$B$3,$R219&lt;=Setup!$B$3+Setup!$B$4),"Due Soon","Current"))))))</f>
        <v/>
      </c>
      <c r="Z219" s="24">
        <f>IF($A219="","",IF(OR($B219="",$C219="",$D219="",$E219="",$F219="",$G219&lt;=0,$H219&lt;=0,$V219=""),"Review",IF($H219&gt;$G219,"Review",IF(AND($W219&lt;&gt;"",NOT(ISNUMBER($W219))),"Review","OK"))))</f>
        <v/>
      </c>
      <c r="AA219" s="24">
        <f>IF($A219="","",IF(COUNTIF($A$5:$A$254,$A219)&gt;1,"Duplicate Plan ID","OK"))</f>
        <v/>
      </c>
    </row>
    <row r="220">
      <c r="A220" s="18" t="n"/>
      <c r="B220" s="18" t="n"/>
      <c r="C220" s="18" t="n"/>
      <c r="D220" s="18" t="n"/>
      <c r="E220" s="18" t="n"/>
      <c r="F220" s="46" t="n"/>
      <c r="G220" s="47" t="n"/>
      <c r="H220" s="47" t="n"/>
      <c r="I220" s="21">
        <f>IF($A220="","",IF(OR($G220&lt;=0,$H220&lt;=0),"",ROUNDUP($G220/$H220,0)))</f>
        <v/>
      </c>
      <c r="J220" s="48">
        <f>IF(OR($A220="",$F220="",$I220=""),"",EDATE($F220,$I220-1))</f>
        <v/>
      </c>
      <c r="K220" s="49">
        <f>IF(OR($A220="",$F220="",$G220&lt;=0,$H220&lt;=0),"",IF(Setup!$B$3&lt;$F220,0,MIN($G220,$H220*MIN($I220,DATEDIF($F220,Setup!$B$3,"m")+1))))</f>
        <v/>
      </c>
      <c r="L220" s="49">
        <f>IF($A220="","",SUMIFS(Payments!$F$5:$F$1004,Payments!$B$5:$B$1004,$A220,Payments!$G$5:$G$1004,"Posted",Payments!$E$5:$E$1004,"&lt;="&amp;Setup!$B$3))</f>
        <v/>
      </c>
      <c r="M220" s="49">
        <f>IF($A220="","",SUMIFS(Payments!$F$5:$F$1004,Payments!$B$5:$B$1004,$A220,Payments!$G$5:$G$1004,"Posted"))</f>
        <v/>
      </c>
      <c r="N220" s="49">
        <f>IF($A220="","",MAX(0,$G220-$L220))</f>
        <v/>
      </c>
      <c r="O220" s="49">
        <f>IF($A220="","",MAX(0,$K220-$L220))</f>
        <v/>
      </c>
      <c r="P220" s="21">
        <f>IF(OR($A220="",$O220&lt;=0,$R220=""),0,MAX(1,Setup!$B$3-$R220))</f>
        <v/>
      </c>
      <c r="Q220" s="24">
        <f>IF($A220="","",IF($O220&lt;=0,"",IF($P220&lt;=30,"1–30 Days",IF($P220&lt;=60,"31–60 Days",IF($P220&lt;=90,"61–90 Days","91+ Days")))))</f>
        <v/>
      </c>
      <c r="R220" s="48">
        <f>IF(OR($A220="",$F220="",$G220&lt;=0,$H220&lt;=0),"",IF($N220&lt;=0,"",EDATE($F220,MIN($I220-1,INT($L220/$H220)))))</f>
        <v/>
      </c>
      <c r="S220" s="21">
        <f>IF(OR($A220="",$R220=""),"",$R220-Setup!$B$3)</f>
        <v/>
      </c>
      <c r="T220" s="48">
        <f>IF($A220="","",IF(COUNTIFS(Payments!$B$5:$B$1004,$A220,Payments!$G$5:$G$1004,"Posted")=0,"",LOOKUP(2,1/((Payments!$B$5:$B$1004=$A220)*(Payments!$G$5:$G$1004="Posted")),Payments!$E$5:$E$1004)))</f>
        <v/>
      </c>
      <c r="U220" s="49">
        <f>IF(OR($A220="",$T220=""),"",SUMIFS(Payments!$F$5:$F$1004,Payments!$B$5:$B$1004,$A220,Payments!$G$5:$G$1004,"Posted",Payments!$E$5:$E$1004,$T220))</f>
        <v/>
      </c>
      <c r="V220" s="18" t="n"/>
      <c r="W220" s="46" t="n"/>
      <c r="X220" s="18" t="n"/>
      <c r="Y220" s="24">
        <f>IF($A220="","",IF($C220="Closed",IF($N220&lt;=0,"Paid","Closed With Balance"),IF(Setup!$B$3&lt;$F220,"Starts Later",IF($N220&lt;=0,"Paid",IF($O220&gt;0,"Overdue",IF(AND($R220&lt;&gt;"",$R220&gt;=Setup!$B$3,$R220&lt;=Setup!$B$3+Setup!$B$4),"Due Soon","Current"))))))</f>
        <v/>
      </c>
      <c r="Z220" s="24">
        <f>IF($A220="","",IF(OR($B220="",$C220="",$D220="",$E220="",$F220="",$G220&lt;=0,$H220&lt;=0,$V220=""),"Review",IF($H220&gt;$G220,"Review",IF(AND($W220&lt;&gt;"",NOT(ISNUMBER($W220))),"Review","OK"))))</f>
        <v/>
      </c>
      <c r="AA220" s="24">
        <f>IF($A220="","",IF(COUNTIF($A$5:$A$254,$A220)&gt;1,"Duplicate Plan ID","OK"))</f>
        <v/>
      </c>
    </row>
    <row r="221">
      <c r="A221" s="18" t="n"/>
      <c r="B221" s="18" t="n"/>
      <c r="C221" s="18" t="n"/>
      <c r="D221" s="18" t="n"/>
      <c r="E221" s="18" t="n"/>
      <c r="F221" s="46" t="n"/>
      <c r="G221" s="47" t="n"/>
      <c r="H221" s="47" t="n"/>
      <c r="I221" s="21">
        <f>IF($A221="","",IF(OR($G221&lt;=0,$H221&lt;=0),"",ROUNDUP($G221/$H221,0)))</f>
        <v/>
      </c>
      <c r="J221" s="48">
        <f>IF(OR($A221="",$F221="",$I221=""),"",EDATE($F221,$I221-1))</f>
        <v/>
      </c>
      <c r="K221" s="49">
        <f>IF(OR($A221="",$F221="",$G221&lt;=0,$H221&lt;=0),"",IF(Setup!$B$3&lt;$F221,0,MIN($G221,$H221*MIN($I221,DATEDIF($F221,Setup!$B$3,"m")+1))))</f>
        <v/>
      </c>
      <c r="L221" s="49">
        <f>IF($A221="","",SUMIFS(Payments!$F$5:$F$1004,Payments!$B$5:$B$1004,$A221,Payments!$G$5:$G$1004,"Posted",Payments!$E$5:$E$1004,"&lt;="&amp;Setup!$B$3))</f>
        <v/>
      </c>
      <c r="M221" s="49">
        <f>IF($A221="","",SUMIFS(Payments!$F$5:$F$1004,Payments!$B$5:$B$1004,$A221,Payments!$G$5:$G$1004,"Posted"))</f>
        <v/>
      </c>
      <c r="N221" s="49">
        <f>IF($A221="","",MAX(0,$G221-$L221))</f>
        <v/>
      </c>
      <c r="O221" s="49">
        <f>IF($A221="","",MAX(0,$K221-$L221))</f>
        <v/>
      </c>
      <c r="P221" s="21">
        <f>IF(OR($A221="",$O221&lt;=0,$R221=""),0,MAX(1,Setup!$B$3-$R221))</f>
        <v/>
      </c>
      <c r="Q221" s="24">
        <f>IF($A221="","",IF($O221&lt;=0,"",IF($P221&lt;=30,"1–30 Days",IF($P221&lt;=60,"31–60 Days",IF($P221&lt;=90,"61–90 Days","91+ Days")))))</f>
        <v/>
      </c>
      <c r="R221" s="48">
        <f>IF(OR($A221="",$F221="",$G221&lt;=0,$H221&lt;=0),"",IF($N221&lt;=0,"",EDATE($F221,MIN($I221-1,INT($L221/$H221)))))</f>
        <v/>
      </c>
      <c r="S221" s="21">
        <f>IF(OR($A221="",$R221=""),"",$R221-Setup!$B$3)</f>
        <v/>
      </c>
      <c r="T221" s="48">
        <f>IF($A221="","",IF(COUNTIFS(Payments!$B$5:$B$1004,$A221,Payments!$G$5:$G$1004,"Posted")=0,"",LOOKUP(2,1/((Payments!$B$5:$B$1004=$A221)*(Payments!$G$5:$G$1004="Posted")),Payments!$E$5:$E$1004)))</f>
        <v/>
      </c>
      <c r="U221" s="49">
        <f>IF(OR($A221="",$T221=""),"",SUMIFS(Payments!$F$5:$F$1004,Payments!$B$5:$B$1004,$A221,Payments!$G$5:$G$1004,"Posted",Payments!$E$5:$E$1004,$T221))</f>
        <v/>
      </c>
      <c r="V221" s="18" t="n"/>
      <c r="W221" s="46" t="n"/>
      <c r="X221" s="18" t="n"/>
      <c r="Y221" s="24">
        <f>IF($A221="","",IF($C221="Closed",IF($N221&lt;=0,"Paid","Closed With Balance"),IF(Setup!$B$3&lt;$F221,"Starts Later",IF($N221&lt;=0,"Paid",IF($O221&gt;0,"Overdue",IF(AND($R221&lt;&gt;"",$R221&gt;=Setup!$B$3,$R221&lt;=Setup!$B$3+Setup!$B$4),"Due Soon","Current"))))))</f>
        <v/>
      </c>
      <c r="Z221" s="24">
        <f>IF($A221="","",IF(OR($B221="",$C221="",$D221="",$E221="",$F221="",$G221&lt;=0,$H221&lt;=0,$V221=""),"Review",IF($H221&gt;$G221,"Review",IF(AND($W221&lt;&gt;"",NOT(ISNUMBER($W221))),"Review","OK"))))</f>
        <v/>
      </c>
      <c r="AA221" s="24">
        <f>IF($A221="","",IF(COUNTIF($A$5:$A$254,$A221)&gt;1,"Duplicate Plan ID","OK"))</f>
        <v/>
      </c>
    </row>
    <row r="222">
      <c r="A222" s="18" t="n"/>
      <c r="B222" s="18" t="n"/>
      <c r="C222" s="18" t="n"/>
      <c r="D222" s="18" t="n"/>
      <c r="E222" s="18" t="n"/>
      <c r="F222" s="46" t="n"/>
      <c r="G222" s="47" t="n"/>
      <c r="H222" s="47" t="n"/>
      <c r="I222" s="21">
        <f>IF($A222="","",IF(OR($G222&lt;=0,$H222&lt;=0),"",ROUNDUP($G222/$H222,0)))</f>
        <v/>
      </c>
      <c r="J222" s="48">
        <f>IF(OR($A222="",$F222="",$I222=""),"",EDATE($F222,$I222-1))</f>
        <v/>
      </c>
      <c r="K222" s="49">
        <f>IF(OR($A222="",$F222="",$G222&lt;=0,$H222&lt;=0),"",IF(Setup!$B$3&lt;$F222,0,MIN($G222,$H222*MIN($I222,DATEDIF($F222,Setup!$B$3,"m")+1))))</f>
        <v/>
      </c>
      <c r="L222" s="49">
        <f>IF($A222="","",SUMIFS(Payments!$F$5:$F$1004,Payments!$B$5:$B$1004,$A222,Payments!$G$5:$G$1004,"Posted",Payments!$E$5:$E$1004,"&lt;="&amp;Setup!$B$3))</f>
        <v/>
      </c>
      <c r="M222" s="49">
        <f>IF($A222="","",SUMIFS(Payments!$F$5:$F$1004,Payments!$B$5:$B$1004,$A222,Payments!$G$5:$G$1004,"Posted"))</f>
        <v/>
      </c>
      <c r="N222" s="49">
        <f>IF($A222="","",MAX(0,$G222-$L222))</f>
        <v/>
      </c>
      <c r="O222" s="49">
        <f>IF($A222="","",MAX(0,$K222-$L222))</f>
        <v/>
      </c>
      <c r="P222" s="21">
        <f>IF(OR($A222="",$O222&lt;=0,$R222=""),0,MAX(1,Setup!$B$3-$R222))</f>
        <v/>
      </c>
      <c r="Q222" s="24">
        <f>IF($A222="","",IF($O222&lt;=0,"",IF($P222&lt;=30,"1–30 Days",IF($P222&lt;=60,"31–60 Days",IF($P222&lt;=90,"61–90 Days","91+ Days")))))</f>
        <v/>
      </c>
      <c r="R222" s="48">
        <f>IF(OR($A222="",$F222="",$G222&lt;=0,$H222&lt;=0),"",IF($N222&lt;=0,"",EDATE($F222,MIN($I222-1,INT($L222/$H222)))))</f>
        <v/>
      </c>
      <c r="S222" s="21">
        <f>IF(OR($A222="",$R222=""),"",$R222-Setup!$B$3)</f>
        <v/>
      </c>
      <c r="T222" s="48">
        <f>IF($A222="","",IF(COUNTIFS(Payments!$B$5:$B$1004,$A222,Payments!$G$5:$G$1004,"Posted")=0,"",LOOKUP(2,1/((Payments!$B$5:$B$1004=$A222)*(Payments!$G$5:$G$1004="Posted")),Payments!$E$5:$E$1004)))</f>
        <v/>
      </c>
      <c r="U222" s="49">
        <f>IF(OR($A222="",$T222=""),"",SUMIFS(Payments!$F$5:$F$1004,Payments!$B$5:$B$1004,$A222,Payments!$G$5:$G$1004,"Posted",Payments!$E$5:$E$1004,$T222))</f>
        <v/>
      </c>
      <c r="V222" s="18" t="n"/>
      <c r="W222" s="46" t="n"/>
      <c r="X222" s="18" t="n"/>
      <c r="Y222" s="24">
        <f>IF($A222="","",IF($C222="Closed",IF($N222&lt;=0,"Paid","Closed With Balance"),IF(Setup!$B$3&lt;$F222,"Starts Later",IF($N222&lt;=0,"Paid",IF($O222&gt;0,"Overdue",IF(AND($R222&lt;&gt;"",$R222&gt;=Setup!$B$3,$R222&lt;=Setup!$B$3+Setup!$B$4),"Due Soon","Current"))))))</f>
        <v/>
      </c>
      <c r="Z222" s="24">
        <f>IF($A222="","",IF(OR($B222="",$C222="",$D222="",$E222="",$F222="",$G222&lt;=0,$H222&lt;=0,$V222=""),"Review",IF($H222&gt;$G222,"Review",IF(AND($W222&lt;&gt;"",NOT(ISNUMBER($W222))),"Review","OK"))))</f>
        <v/>
      </c>
      <c r="AA222" s="24">
        <f>IF($A222="","",IF(COUNTIF($A$5:$A$254,$A222)&gt;1,"Duplicate Plan ID","OK"))</f>
        <v/>
      </c>
    </row>
    <row r="223">
      <c r="A223" s="18" t="n"/>
      <c r="B223" s="18" t="n"/>
      <c r="C223" s="18" t="n"/>
      <c r="D223" s="18" t="n"/>
      <c r="E223" s="18" t="n"/>
      <c r="F223" s="46" t="n"/>
      <c r="G223" s="47" t="n"/>
      <c r="H223" s="47" t="n"/>
      <c r="I223" s="21">
        <f>IF($A223="","",IF(OR($G223&lt;=0,$H223&lt;=0),"",ROUNDUP($G223/$H223,0)))</f>
        <v/>
      </c>
      <c r="J223" s="48">
        <f>IF(OR($A223="",$F223="",$I223=""),"",EDATE($F223,$I223-1))</f>
        <v/>
      </c>
      <c r="K223" s="49">
        <f>IF(OR($A223="",$F223="",$G223&lt;=0,$H223&lt;=0),"",IF(Setup!$B$3&lt;$F223,0,MIN($G223,$H223*MIN($I223,DATEDIF($F223,Setup!$B$3,"m")+1))))</f>
        <v/>
      </c>
      <c r="L223" s="49">
        <f>IF($A223="","",SUMIFS(Payments!$F$5:$F$1004,Payments!$B$5:$B$1004,$A223,Payments!$G$5:$G$1004,"Posted",Payments!$E$5:$E$1004,"&lt;="&amp;Setup!$B$3))</f>
        <v/>
      </c>
      <c r="M223" s="49">
        <f>IF($A223="","",SUMIFS(Payments!$F$5:$F$1004,Payments!$B$5:$B$1004,$A223,Payments!$G$5:$G$1004,"Posted"))</f>
        <v/>
      </c>
      <c r="N223" s="49">
        <f>IF($A223="","",MAX(0,$G223-$L223))</f>
        <v/>
      </c>
      <c r="O223" s="49">
        <f>IF($A223="","",MAX(0,$K223-$L223))</f>
        <v/>
      </c>
      <c r="P223" s="21">
        <f>IF(OR($A223="",$O223&lt;=0,$R223=""),0,MAX(1,Setup!$B$3-$R223))</f>
        <v/>
      </c>
      <c r="Q223" s="24">
        <f>IF($A223="","",IF($O223&lt;=0,"",IF($P223&lt;=30,"1–30 Days",IF($P223&lt;=60,"31–60 Days",IF($P223&lt;=90,"61–90 Days","91+ Days")))))</f>
        <v/>
      </c>
      <c r="R223" s="48">
        <f>IF(OR($A223="",$F223="",$G223&lt;=0,$H223&lt;=0),"",IF($N223&lt;=0,"",EDATE($F223,MIN($I223-1,INT($L223/$H223)))))</f>
        <v/>
      </c>
      <c r="S223" s="21">
        <f>IF(OR($A223="",$R223=""),"",$R223-Setup!$B$3)</f>
        <v/>
      </c>
      <c r="T223" s="48">
        <f>IF($A223="","",IF(COUNTIFS(Payments!$B$5:$B$1004,$A223,Payments!$G$5:$G$1004,"Posted")=0,"",LOOKUP(2,1/((Payments!$B$5:$B$1004=$A223)*(Payments!$G$5:$G$1004="Posted")),Payments!$E$5:$E$1004)))</f>
        <v/>
      </c>
      <c r="U223" s="49">
        <f>IF(OR($A223="",$T223=""),"",SUMIFS(Payments!$F$5:$F$1004,Payments!$B$5:$B$1004,$A223,Payments!$G$5:$G$1004,"Posted",Payments!$E$5:$E$1004,$T223))</f>
        <v/>
      </c>
      <c r="V223" s="18" t="n"/>
      <c r="W223" s="46" t="n"/>
      <c r="X223" s="18" t="n"/>
      <c r="Y223" s="24">
        <f>IF($A223="","",IF($C223="Closed",IF($N223&lt;=0,"Paid","Closed With Balance"),IF(Setup!$B$3&lt;$F223,"Starts Later",IF($N223&lt;=0,"Paid",IF($O223&gt;0,"Overdue",IF(AND($R223&lt;&gt;"",$R223&gt;=Setup!$B$3,$R223&lt;=Setup!$B$3+Setup!$B$4),"Due Soon","Current"))))))</f>
        <v/>
      </c>
      <c r="Z223" s="24">
        <f>IF($A223="","",IF(OR($B223="",$C223="",$D223="",$E223="",$F223="",$G223&lt;=0,$H223&lt;=0,$V223=""),"Review",IF($H223&gt;$G223,"Review",IF(AND($W223&lt;&gt;"",NOT(ISNUMBER($W223))),"Review","OK"))))</f>
        <v/>
      </c>
      <c r="AA223" s="24">
        <f>IF($A223="","",IF(COUNTIF($A$5:$A$254,$A223)&gt;1,"Duplicate Plan ID","OK"))</f>
        <v/>
      </c>
    </row>
    <row r="224">
      <c r="A224" s="18" t="n"/>
      <c r="B224" s="18" t="n"/>
      <c r="C224" s="18" t="n"/>
      <c r="D224" s="18" t="n"/>
      <c r="E224" s="18" t="n"/>
      <c r="F224" s="46" t="n"/>
      <c r="G224" s="47" t="n"/>
      <c r="H224" s="47" t="n"/>
      <c r="I224" s="21">
        <f>IF($A224="","",IF(OR($G224&lt;=0,$H224&lt;=0),"",ROUNDUP($G224/$H224,0)))</f>
        <v/>
      </c>
      <c r="J224" s="48">
        <f>IF(OR($A224="",$F224="",$I224=""),"",EDATE($F224,$I224-1))</f>
        <v/>
      </c>
      <c r="K224" s="49">
        <f>IF(OR($A224="",$F224="",$G224&lt;=0,$H224&lt;=0),"",IF(Setup!$B$3&lt;$F224,0,MIN($G224,$H224*MIN($I224,DATEDIF($F224,Setup!$B$3,"m")+1))))</f>
        <v/>
      </c>
      <c r="L224" s="49">
        <f>IF($A224="","",SUMIFS(Payments!$F$5:$F$1004,Payments!$B$5:$B$1004,$A224,Payments!$G$5:$G$1004,"Posted",Payments!$E$5:$E$1004,"&lt;="&amp;Setup!$B$3))</f>
        <v/>
      </c>
      <c r="M224" s="49">
        <f>IF($A224="","",SUMIFS(Payments!$F$5:$F$1004,Payments!$B$5:$B$1004,$A224,Payments!$G$5:$G$1004,"Posted"))</f>
        <v/>
      </c>
      <c r="N224" s="49">
        <f>IF($A224="","",MAX(0,$G224-$L224))</f>
        <v/>
      </c>
      <c r="O224" s="49">
        <f>IF($A224="","",MAX(0,$K224-$L224))</f>
        <v/>
      </c>
      <c r="P224" s="21">
        <f>IF(OR($A224="",$O224&lt;=0,$R224=""),0,MAX(1,Setup!$B$3-$R224))</f>
        <v/>
      </c>
      <c r="Q224" s="24">
        <f>IF($A224="","",IF($O224&lt;=0,"",IF($P224&lt;=30,"1–30 Days",IF($P224&lt;=60,"31–60 Days",IF($P224&lt;=90,"61–90 Days","91+ Days")))))</f>
        <v/>
      </c>
      <c r="R224" s="48">
        <f>IF(OR($A224="",$F224="",$G224&lt;=0,$H224&lt;=0),"",IF($N224&lt;=0,"",EDATE($F224,MIN($I224-1,INT($L224/$H224)))))</f>
        <v/>
      </c>
      <c r="S224" s="21">
        <f>IF(OR($A224="",$R224=""),"",$R224-Setup!$B$3)</f>
        <v/>
      </c>
      <c r="T224" s="48">
        <f>IF($A224="","",IF(COUNTIFS(Payments!$B$5:$B$1004,$A224,Payments!$G$5:$G$1004,"Posted")=0,"",LOOKUP(2,1/((Payments!$B$5:$B$1004=$A224)*(Payments!$G$5:$G$1004="Posted")),Payments!$E$5:$E$1004)))</f>
        <v/>
      </c>
      <c r="U224" s="49">
        <f>IF(OR($A224="",$T224=""),"",SUMIFS(Payments!$F$5:$F$1004,Payments!$B$5:$B$1004,$A224,Payments!$G$5:$G$1004,"Posted",Payments!$E$5:$E$1004,$T224))</f>
        <v/>
      </c>
      <c r="V224" s="18" t="n"/>
      <c r="W224" s="46" t="n"/>
      <c r="X224" s="18" t="n"/>
      <c r="Y224" s="24">
        <f>IF($A224="","",IF($C224="Closed",IF($N224&lt;=0,"Paid","Closed With Balance"),IF(Setup!$B$3&lt;$F224,"Starts Later",IF($N224&lt;=0,"Paid",IF($O224&gt;0,"Overdue",IF(AND($R224&lt;&gt;"",$R224&gt;=Setup!$B$3,$R224&lt;=Setup!$B$3+Setup!$B$4),"Due Soon","Current"))))))</f>
        <v/>
      </c>
      <c r="Z224" s="24">
        <f>IF($A224="","",IF(OR($B224="",$C224="",$D224="",$E224="",$F224="",$G224&lt;=0,$H224&lt;=0,$V224=""),"Review",IF($H224&gt;$G224,"Review",IF(AND($W224&lt;&gt;"",NOT(ISNUMBER($W224))),"Review","OK"))))</f>
        <v/>
      </c>
      <c r="AA224" s="24">
        <f>IF($A224="","",IF(COUNTIF($A$5:$A$254,$A224)&gt;1,"Duplicate Plan ID","OK"))</f>
        <v/>
      </c>
    </row>
    <row r="225">
      <c r="A225" s="18" t="n"/>
      <c r="B225" s="18" t="n"/>
      <c r="C225" s="18" t="n"/>
      <c r="D225" s="18" t="n"/>
      <c r="E225" s="18" t="n"/>
      <c r="F225" s="46" t="n"/>
      <c r="G225" s="47" t="n"/>
      <c r="H225" s="47" t="n"/>
      <c r="I225" s="21">
        <f>IF($A225="","",IF(OR($G225&lt;=0,$H225&lt;=0),"",ROUNDUP($G225/$H225,0)))</f>
        <v/>
      </c>
      <c r="J225" s="48">
        <f>IF(OR($A225="",$F225="",$I225=""),"",EDATE($F225,$I225-1))</f>
        <v/>
      </c>
      <c r="K225" s="49">
        <f>IF(OR($A225="",$F225="",$G225&lt;=0,$H225&lt;=0),"",IF(Setup!$B$3&lt;$F225,0,MIN($G225,$H225*MIN($I225,DATEDIF($F225,Setup!$B$3,"m")+1))))</f>
        <v/>
      </c>
      <c r="L225" s="49">
        <f>IF($A225="","",SUMIFS(Payments!$F$5:$F$1004,Payments!$B$5:$B$1004,$A225,Payments!$G$5:$G$1004,"Posted",Payments!$E$5:$E$1004,"&lt;="&amp;Setup!$B$3))</f>
        <v/>
      </c>
      <c r="M225" s="49">
        <f>IF($A225="","",SUMIFS(Payments!$F$5:$F$1004,Payments!$B$5:$B$1004,$A225,Payments!$G$5:$G$1004,"Posted"))</f>
        <v/>
      </c>
      <c r="N225" s="49">
        <f>IF($A225="","",MAX(0,$G225-$L225))</f>
        <v/>
      </c>
      <c r="O225" s="49">
        <f>IF($A225="","",MAX(0,$K225-$L225))</f>
        <v/>
      </c>
      <c r="P225" s="21">
        <f>IF(OR($A225="",$O225&lt;=0,$R225=""),0,MAX(1,Setup!$B$3-$R225))</f>
        <v/>
      </c>
      <c r="Q225" s="24">
        <f>IF($A225="","",IF($O225&lt;=0,"",IF($P225&lt;=30,"1–30 Days",IF($P225&lt;=60,"31–60 Days",IF($P225&lt;=90,"61–90 Days","91+ Days")))))</f>
        <v/>
      </c>
      <c r="R225" s="48">
        <f>IF(OR($A225="",$F225="",$G225&lt;=0,$H225&lt;=0),"",IF($N225&lt;=0,"",EDATE($F225,MIN($I225-1,INT($L225/$H225)))))</f>
        <v/>
      </c>
      <c r="S225" s="21">
        <f>IF(OR($A225="",$R225=""),"",$R225-Setup!$B$3)</f>
        <v/>
      </c>
      <c r="T225" s="48">
        <f>IF($A225="","",IF(COUNTIFS(Payments!$B$5:$B$1004,$A225,Payments!$G$5:$G$1004,"Posted")=0,"",LOOKUP(2,1/((Payments!$B$5:$B$1004=$A225)*(Payments!$G$5:$G$1004="Posted")),Payments!$E$5:$E$1004)))</f>
        <v/>
      </c>
      <c r="U225" s="49">
        <f>IF(OR($A225="",$T225=""),"",SUMIFS(Payments!$F$5:$F$1004,Payments!$B$5:$B$1004,$A225,Payments!$G$5:$G$1004,"Posted",Payments!$E$5:$E$1004,$T225))</f>
        <v/>
      </c>
      <c r="V225" s="18" t="n"/>
      <c r="W225" s="46" t="n"/>
      <c r="X225" s="18" t="n"/>
      <c r="Y225" s="24">
        <f>IF($A225="","",IF($C225="Closed",IF($N225&lt;=0,"Paid","Closed With Balance"),IF(Setup!$B$3&lt;$F225,"Starts Later",IF($N225&lt;=0,"Paid",IF($O225&gt;0,"Overdue",IF(AND($R225&lt;&gt;"",$R225&gt;=Setup!$B$3,$R225&lt;=Setup!$B$3+Setup!$B$4),"Due Soon","Current"))))))</f>
        <v/>
      </c>
      <c r="Z225" s="24">
        <f>IF($A225="","",IF(OR($B225="",$C225="",$D225="",$E225="",$F225="",$G225&lt;=0,$H225&lt;=0,$V225=""),"Review",IF($H225&gt;$G225,"Review",IF(AND($W225&lt;&gt;"",NOT(ISNUMBER($W225))),"Review","OK"))))</f>
        <v/>
      </c>
      <c r="AA225" s="24">
        <f>IF($A225="","",IF(COUNTIF($A$5:$A$254,$A225)&gt;1,"Duplicate Plan ID","OK"))</f>
        <v/>
      </c>
    </row>
    <row r="226">
      <c r="A226" s="18" t="n"/>
      <c r="B226" s="18" t="n"/>
      <c r="C226" s="18" t="n"/>
      <c r="D226" s="18" t="n"/>
      <c r="E226" s="18" t="n"/>
      <c r="F226" s="46" t="n"/>
      <c r="G226" s="47" t="n"/>
      <c r="H226" s="47" t="n"/>
      <c r="I226" s="21">
        <f>IF($A226="","",IF(OR($G226&lt;=0,$H226&lt;=0),"",ROUNDUP($G226/$H226,0)))</f>
        <v/>
      </c>
      <c r="J226" s="48">
        <f>IF(OR($A226="",$F226="",$I226=""),"",EDATE($F226,$I226-1))</f>
        <v/>
      </c>
      <c r="K226" s="49">
        <f>IF(OR($A226="",$F226="",$G226&lt;=0,$H226&lt;=0),"",IF(Setup!$B$3&lt;$F226,0,MIN($G226,$H226*MIN($I226,DATEDIF($F226,Setup!$B$3,"m")+1))))</f>
        <v/>
      </c>
      <c r="L226" s="49">
        <f>IF($A226="","",SUMIFS(Payments!$F$5:$F$1004,Payments!$B$5:$B$1004,$A226,Payments!$G$5:$G$1004,"Posted",Payments!$E$5:$E$1004,"&lt;="&amp;Setup!$B$3))</f>
        <v/>
      </c>
      <c r="M226" s="49">
        <f>IF($A226="","",SUMIFS(Payments!$F$5:$F$1004,Payments!$B$5:$B$1004,$A226,Payments!$G$5:$G$1004,"Posted"))</f>
        <v/>
      </c>
      <c r="N226" s="49">
        <f>IF($A226="","",MAX(0,$G226-$L226))</f>
        <v/>
      </c>
      <c r="O226" s="49">
        <f>IF($A226="","",MAX(0,$K226-$L226))</f>
        <v/>
      </c>
      <c r="P226" s="21">
        <f>IF(OR($A226="",$O226&lt;=0,$R226=""),0,MAX(1,Setup!$B$3-$R226))</f>
        <v/>
      </c>
      <c r="Q226" s="24">
        <f>IF($A226="","",IF($O226&lt;=0,"",IF($P226&lt;=30,"1–30 Days",IF($P226&lt;=60,"31–60 Days",IF($P226&lt;=90,"61–90 Days","91+ Days")))))</f>
        <v/>
      </c>
      <c r="R226" s="48">
        <f>IF(OR($A226="",$F226="",$G226&lt;=0,$H226&lt;=0),"",IF($N226&lt;=0,"",EDATE($F226,MIN($I226-1,INT($L226/$H226)))))</f>
        <v/>
      </c>
      <c r="S226" s="21">
        <f>IF(OR($A226="",$R226=""),"",$R226-Setup!$B$3)</f>
        <v/>
      </c>
      <c r="T226" s="48">
        <f>IF($A226="","",IF(COUNTIFS(Payments!$B$5:$B$1004,$A226,Payments!$G$5:$G$1004,"Posted")=0,"",LOOKUP(2,1/((Payments!$B$5:$B$1004=$A226)*(Payments!$G$5:$G$1004="Posted")),Payments!$E$5:$E$1004)))</f>
        <v/>
      </c>
      <c r="U226" s="49">
        <f>IF(OR($A226="",$T226=""),"",SUMIFS(Payments!$F$5:$F$1004,Payments!$B$5:$B$1004,$A226,Payments!$G$5:$G$1004,"Posted",Payments!$E$5:$E$1004,$T226))</f>
        <v/>
      </c>
      <c r="V226" s="18" t="n"/>
      <c r="W226" s="46" t="n"/>
      <c r="X226" s="18" t="n"/>
      <c r="Y226" s="24">
        <f>IF($A226="","",IF($C226="Closed",IF($N226&lt;=0,"Paid","Closed With Balance"),IF(Setup!$B$3&lt;$F226,"Starts Later",IF($N226&lt;=0,"Paid",IF($O226&gt;0,"Overdue",IF(AND($R226&lt;&gt;"",$R226&gt;=Setup!$B$3,$R226&lt;=Setup!$B$3+Setup!$B$4),"Due Soon","Current"))))))</f>
        <v/>
      </c>
      <c r="Z226" s="24">
        <f>IF($A226="","",IF(OR($B226="",$C226="",$D226="",$E226="",$F226="",$G226&lt;=0,$H226&lt;=0,$V226=""),"Review",IF($H226&gt;$G226,"Review",IF(AND($W226&lt;&gt;"",NOT(ISNUMBER($W226))),"Review","OK"))))</f>
        <v/>
      </c>
      <c r="AA226" s="24">
        <f>IF($A226="","",IF(COUNTIF($A$5:$A$254,$A226)&gt;1,"Duplicate Plan ID","OK"))</f>
        <v/>
      </c>
    </row>
    <row r="227">
      <c r="A227" s="18" t="n"/>
      <c r="B227" s="18" t="n"/>
      <c r="C227" s="18" t="n"/>
      <c r="D227" s="18" t="n"/>
      <c r="E227" s="18" t="n"/>
      <c r="F227" s="46" t="n"/>
      <c r="G227" s="47" t="n"/>
      <c r="H227" s="47" t="n"/>
      <c r="I227" s="21">
        <f>IF($A227="","",IF(OR($G227&lt;=0,$H227&lt;=0),"",ROUNDUP($G227/$H227,0)))</f>
        <v/>
      </c>
      <c r="J227" s="48">
        <f>IF(OR($A227="",$F227="",$I227=""),"",EDATE($F227,$I227-1))</f>
        <v/>
      </c>
      <c r="K227" s="49">
        <f>IF(OR($A227="",$F227="",$G227&lt;=0,$H227&lt;=0),"",IF(Setup!$B$3&lt;$F227,0,MIN($G227,$H227*MIN($I227,DATEDIF($F227,Setup!$B$3,"m")+1))))</f>
        <v/>
      </c>
      <c r="L227" s="49">
        <f>IF($A227="","",SUMIFS(Payments!$F$5:$F$1004,Payments!$B$5:$B$1004,$A227,Payments!$G$5:$G$1004,"Posted",Payments!$E$5:$E$1004,"&lt;="&amp;Setup!$B$3))</f>
        <v/>
      </c>
      <c r="M227" s="49">
        <f>IF($A227="","",SUMIFS(Payments!$F$5:$F$1004,Payments!$B$5:$B$1004,$A227,Payments!$G$5:$G$1004,"Posted"))</f>
        <v/>
      </c>
      <c r="N227" s="49">
        <f>IF($A227="","",MAX(0,$G227-$L227))</f>
        <v/>
      </c>
      <c r="O227" s="49">
        <f>IF($A227="","",MAX(0,$K227-$L227))</f>
        <v/>
      </c>
      <c r="P227" s="21">
        <f>IF(OR($A227="",$O227&lt;=0,$R227=""),0,MAX(1,Setup!$B$3-$R227))</f>
        <v/>
      </c>
      <c r="Q227" s="24">
        <f>IF($A227="","",IF($O227&lt;=0,"",IF($P227&lt;=30,"1–30 Days",IF($P227&lt;=60,"31–60 Days",IF($P227&lt;=90,"61–90 Days","91+ Days")))))</f>
        <v/>
      </c>
      <c r="R227" s="48">
        <f>IF(OR($A227="",$F227="",$G227&lt;=0,$H227&lt;=0),"",IF($N227&lt;=0,"",EDATE($F227,MIN($I227-1,INT($L227/$H227)))))</f>
        <v/>
      </c>
      <c r="S227" s="21">
        <f>IF(OR($A227="",$R227=""),"",$R227-Setup!$B$3)</f>
        <v/>
      </c>
      <c r="T227" s="48">
        <f>IF($A227="","",IF(COUNTIFS(Payments!$B$5:$B$1004,$A227,Payments!$G$5:$G$1004,"Posted")=0,"",LOOKUP(2,1/((Payments!$B$5:$B$1004=$A227)*(Payments!$G$5:$G$1004="Posted")),Payments!$E$5:$E$1004)))</f>
        <v/>
      </c>
      <c r="U227" s="49">
        <f>IF(OR($A227="",$T227=""),"",SUMIFS(Payments!$F$5:$F$1004,Payments!$B$5:$B$1004,$A227,Payments!$G$5:$G$1004,"Posted",Payments!$E$5:$E$1004,$T227))</f>
        <v/>
      </c>
      <c r="V227" s="18" t="n"/>
      <c r="W227" s="46" t="n"/>
      <c r="X227" s="18" t="n"/>
      <c r="Y227" s="24">
        <f>IF($A227="","",IF($C227="Closed",IF($N227&lt;=0,"Paid","Closed With Balance"),IF(Setup!$B$3&lt;$F227,"Starts Later",IF($N227&lt;=0,"Paid",IF($O227&gt;0,"Overdue",IF(AND($R227&lt;&gt;"",$R227&gt;=Setup!$B$3,$R227&lt;=Setup!$B$3+Setup!$B$4),"Due Soon","Current"))))))</f>
        <v/>
      </c>
      <c r="Z227" s="24">
        <f>IF($A227="","",IF(OR($B227="",$C227="",$D227="",$E227="",$F227="",$G227&lt;=0,$H227&lt;=0,$V227=""),"Review",IF($H227&gt;$G227,"Review",IF(AND($W227&lt;&gt;"",NOT(ISNUMBER($W227))),"Review","OK"))))</f>
        <v/>
      </c>
      <c r="AA227" s="24">
        <f>IF($A227="","",IF(COUNTIF($A$5:$A$254,$A227)&gt;1,"Duplicate Plan ID","OK"))</f>
        <v/>
      </c>
    </row>
    <row r="228">
      <c r="A228" s="18" t="n"/>
      <c r="B228" s="18" t="n"/>
      <c r="C228" s="18" t="n"/>
      <c r="D228" s="18" t="n"/>
      <c r="E228" s="18" t="n"/>
      <c r="F228" s="46" t="n"/>
      <c r="G228" s="47" t="n"/>
      <c r="H228" s="47" t="n"/>
      <c r="I228" s="21">
        <f>IF($A228="","",IF(OR($G228&lt;=0,$H228&lt;=0),"",ROUNDUP($G228/$H228,0)))</f>
        <v/>
      </c>
      <c r="J228" s="48">
        <f>IF(OR($A228="",$F228="",$I228=""),"",EDATE($F228,$I228-1))</f>
        <v/>
      </c>
      <c r="K228" s="49">
        <f>IF(OR($A228="",$F228="",$G228&lt;=0,$H228&lt;=0),"",IF(Setup!$B$3&lt;$F228,0,MIN($G228,$H228*MIN($I228,DATEDIF($F228,Setup!$B$3,"m")+1))))</f>
        <v/>
      </c>
      <c r="L228" s="49">
        <f>IF($A228="","",SUMIFS(Payments!$F$5:$F$1004,Payments!$B$5:$B$1004,$A228,Payments!$G$5:$G$1004,"Posted",Payments!$E$5:$E$1004,"&lt;="&amp;Setup!$B$3))</f>
        <v/>
      </c>
      <c r="M228" s="49">
        <f>IF($A228="","",SUMIFS(Payments!$F$5:$F$1004,Payments!$B$5:$B$1004,$A228,Payments!$G$5:$G$1004,"Posted"))</f>
        <v/>
      </c>
      <c r="N228" s="49">
        <f>IF($A228="","",MAX(0,$G228-$L228))</f>
        <v/>
      </c>
      <c r="O228" s="49">
        <f>IF($A228="","",MAX(0,$K228-$L228))</f>
        <v/>
      </c>
      <c r="P228" s="21">
        <f>IF(OR($A228="",$O228&lt;=0,$R228=""),0,MAX(1,Setup!$B$3-$R228))</f>
        <v/>
      </c>
      <c r="Q228" s="24">
        <f>IF($A228="","",IF($O228&lt;=0,"",IF($P228&lt;=30,"1–30 Days",IF($P228&lt;=60,"31–60 Days",IF($P228&lt;=90,"61–90 Days","91+ Days")))))</f>
        <v/>
      </c>
      <c r="R228" s="48">
        <f>IF(OR($A228="",$F228="",$G228&lt;=0,$H228&lt;=0),"",IF($N228&lt;=0,"",EDATE($F228,MIN($I228-1,INT($L228/$H228)))))</f>
        <v/>
      </c>
      <c r="S228" s="21">
        <f>IF(OR($A228="",$R228=""),"",$R228-Setup!$B$3)</f>
        <v/>
      </c>
      <c r="T228" s="48">
        <f>IF($A228="","",IF(COUNTIFS(Payments!$B$5:$B$1004,$A228,Payments!$G$5:$G$1004,"Posted")=0,"",LOOKUP(2,1/((Payments!$B$5:$B$1004=$A228)*(Payments!$G$5:$G$1004="Posted")),Payments!$E$5:$E$1004)))</f>
        <v/>
      </c>
      <c r="U228" s="49">
        <f>IF(OR($A228="",$T228=""),"",SUMIFS(Payments!$F$5:$F$1004,Payments!$B$5:$B$1004,$A228,Payments!$G$5:$G$1004,"Posted",Payments!$E$5:$E$1004,$T228))</f>
        <v/>
      </c>
      <c r="V228" s="18" t="n"/>
      <c r="W228" s="46" t="n"/>
      <c r="X228" s="18" t="n"/>
      <c r="Y228" s="24">
        <f>IF($A228="","",IF($C228="Closed",IF($N228&lt;=0,"Paid","Closed With Balance"),IF(Setup!$B$3&lt;$F228,"Starts Later",IF($N228&lt;=0,"Paid",IF($O228&gt;0,"Overdue",IF(AND($R228&lt;&gt;"",$R228&gt;=Setup!$B$3,$R228&lt;=Setup!$B$3+Setup!$B$4),"Due Soon","Current"))))))</f>
        <v/>
      </c>
      <c r="Z228" s="24">
        <f>IF($A228="","",IF(OR($B228="",$C228="",$D228="",$E228="",$F228="",$G228&lt;=0,$H228&lt;=0,$V228=""),"Review",IF($H228&gt;$G228,"Review",IF(AND($W228&lt;&gt;"",NOT(ISNUMBER($W228))),"Review","OK"))))</f>
        <v/>
      </c>
      <c r="AA228" s="24">
        <f>IF($A228="","",IF(COUNTIF($A$5:$A$254,$A228)&gt;1,"Duplicate Plan ID","OK"))</f>
        <v/>
      </c>
    </row>
    <row r="229">
      <c r="A229" s="18" t="n"/>
      <c r="B229" s="18" t="n"/>
      <c r="C229" s="18" t="n"/>
      <c r="D229" s="18" t="n"/>
      <c r="E229" s="18" t="n"/>
      <c r="F229" s="46" t="n"/>
      <c r="G229" s="47" t="n"/>
      <c r="H229" s="47" t="n"/>
      <c r="I229" s="21">
        <f>IF($A229="","",IF(OR($G229&lt;=0,$H229&lt;=0),"",ROUNDUP($G229/$H229,0)))</f>
        <v/>
      </c>
      <c r="J229" s="48">
        <f>IF(OR($A229="",$F229="",$I229=""),"",EDATE($F229,$I229-1))</f>
        <v/>
      </c>
      <c r="K229" s="49">
        <f>IF(OR($A229="",$F229="",$G229&lt;=0,$H229&lt;=0),"",IF(Setup!$B$3&lt;$F229,0,MIN($G229,$H229*MIN($I229,DATEDIF($F229,Setup!$B$3,"m")+1))))</f>
        <v/>
      </c>
      <c r="L229" s="49">
        <f>IF($A229="","",SUMIFS(Payments!$F$5:$F$1004,Payments!$B$5:$B$1004,$A229,Payments!$G$5:$G$1004,"Posted",Payments!$E$5:$E$1004,"&lt;="&amp;Setup!$B$3))</f>
        <v/>
      </c>
      <c r="M229" s="49">
        <f>IF($A229="","",SUMIFS(Payments!$F$5:$F$1004,Payments!$B$5:$B$1004,$A229,Payments!$G$5:$G$1004,"Posted"))</f>
        <v/>
      </c>
      <c r="N229" s="49">
        <f>IF($A229="","",MAX(0,$G229-$L229))</f>
        <v/>
      </c>
      <c r="O229" s="49">
        <f>IF($A229="","",MAX(0,$K229-$L229))</f>
        <v/>
      </c>
      <c r="P229" s="21">
        <f>IF(OR($A229="",$O229&lt;=0,$R229=""),0,MAX(1,Setup!$B$3-$R229))</f>
        <v/>
      </c>
      <c r="Q229" s="24">
        <f>IF($A229="","",IF($O229&lt;=0,"",IF($P229&lt;=30,"1–30 Days",IF($P229&lt;=60,"31–60 Days",IF($P229&lt;=90,"61–90 Days","91+ Days")))))</f>
        <v/>
      </c>
      <c r="R229" s="48">
        <f>IF(OR($A229="",$F229="",$G229&lt;=0,$H229&lt;=0),"",IF($N229&lt;=0,"",EDATE($F229,MIN($I229-1,INT($L229/$H229)))))</f>
        <v/>
      </c>
      <c r="S229" s="21">
        <f>IF(OR($A229="",$R229=""),"",$R229-Setup!$B$3)</f>
        <v/>
      </c>
      <c r="T229" s="48">
        <f>IF($A229="","",IF(COUNTIFS(Payments!$B$5:$B$1004,$A229,Payments!$G$5:$G$1004,"Posted")=0,"",LOOKUP(2,1/((Payments!$B$5:$B$1004=$A229)*(Payments!$G$5:$G$1004="Posted")),Payments!$E$5:$E$1004)))</f>
        <v/>
      </c>
      <c r="U229" s="49">
        <f>IF(OR($A229="",$T229=""),"",SUMIFS(Payments!$F$5:$F$1004,Payments!$B$5:$B$1004,$A229,Payments!$G$5:$G$1004,"Posted",Payments!$E$5:$E$1004,$T229))</f>
        <v/>
      </c>
      <c r="V229" s="18" t="n"/>
      <c r="W229" s="46" t="n"/>
      <c r="X229" s="18" t="n"/>
      <c r="Y229" s="24">
        <f>IF($A229="","",IF($C229="Closed",IF($N229&lt;=0,"Paid","Closed With Balance"),IF(Setup!$B$3&lt;$F229,"Starts Later",IF($N229&lt;=0,"Paid",IF($O229&gt;0,"Overdue",IF(AND($R229&lt;&gt;"",$R229&gt;=Setup!$B$3,$R229&lt;=Setup!$B$3+Setup!$B$4),"Due Soon","Current"))))))</f>
        <v/>
      </c>
      <c r="Z229" s="24">
        <f>IF($A229="","",IF(OR($B229="",$C229="",$D229="",$E229="",$F229="",$G229&lt;=0,$H229&lt;=0,$V229=""),"Review",IF($H229&gt;$G229,"Review",IF(AND($W229&lt;&gt;"",NOT(ISNUMBER($W229))),"Review","OK"))))</f>
        <v/>
      </c>
      <c r="AA229" s="24">
        <f>IF($A229="","",IF(COUNTIF($A$5:$A$254,$A229)&gt;1,"Duplicate Plan ID","OK"))</f>
        <v/>
      </c>
    </row>
    <row r="230">
      <c r="A230" s="18" t="n"/>
      <c r="B230" s="18" t="n"/>
      <c r="C230" s="18" t="n"/>
      <c r="D230" s="18" t="n"/>
      <c r="E230" s="18" t="n"/>
      <c r="F230" s="46" t="n"/>
      <c r="G230" s="47" t="n"/>
      <c r="H230" s="47" t="n"/>
      <c r="I230" s="21">
        <f>IF($A230="","",IF(OR($G230&lt;=0,$H230&lt;=0),"",ROUNDUP($G230/$H230,0)))</f>
        <v/>
      </c>
      <c r="J230" s="48">
        <f>IF(OR($A230="",$F230="",$I230=""),"",EDATE($F230,$I230-1))</f>
        <v/>
      </c>
      <c r="K230" s="49">
        <f>IF(OR($A230="",$F230="",$G230&lt;=0,$H230&lt;=0),"",IF(Setup!$B$3&lt;$F230,0,MIN($G230,$H230*MIN($I230,DATEDIF($F230,Setup!$B$3,"m")+1))))</f>
        <v/>
      </c>
      <c r="L230" s="49">
        <f>IF($A230="","",SUMIFS(Payments!$F$5:$F$1004,Payments!$B$5:$B$1004,$A230,Payments!$G$5:$G$1004,"Posted",Payments!$E$5:$E$1004,"&lt;="&amp;Setup!$B$3))</f>
        <v/>
      </c>
      <c r="M230" s="49">
        <f>IF($A230="","",SUMIFS(Payments!$F$5:$F$1004,Payments!$B$5:$B$1004,$A230,Payments!$G$5:$G$1004,"Posted"))</f>
        <v/>
      </c>
      <c r="N230" s="49">
        <f>IF($A230="","",MAX(0,$G230-$L230))</f>
        <v/>
      </c>
      <c r="O230" s="49">
        <f>IF($A230="","",MAX(0,$K230-$L230))</f>
        <v/>
      </c>
      <c r="P230" s="21">
        <f>IF(OR($A230="",$O230&lt;=0,$R230=""),0,MAX(1,Setup!$B$3-$R230))</f>
        <v/>
      </c>
      <c r="Q230" s="24">
        <f>IF($A230="","",IF($O230&lt;=0,"",IF($P230&lt;=30,"1–30 Days",IF($P230&lt;=60,"31–60 Days",IF($P230&lt;=90,"61–90 Days","91+ Days")))))</f>
        <v/>
      </c>
      <c r="R230" s="48">
        <f>IF(OR($A230="",$F230="",$G230&lt;=0,$H230&lt;=0),"",IF($N230&lt;=0,"",EDATE($F230,MIN($I230-1,INT($L230/$H230)))))</f>
        <v/>
      </c>
      <c r="S230" s="21">
        <f>IF(OR($A230="",$R230=""),"",$R230-Setup!$B$3)</f>
        <v/>
      </c>
      <c r="T230" s="48">
        <f>IF($A230="","",IF(COUNTIFS(Payments!$B$5:$B$1004,$A230,Payments!$G$5:$G$1004,"Posted")=0,"",LOOKUP(2,1/((Payments!$B$5:$B$1004=$A230)*(Payments!$G$5:$G$1004="Posted")),Payments!$E$5:$E$1004)))</f>
        <v/>
      </c>
      <c r="U230" s="49">
        <f>IF(OR($A230="",$T230=""),"",SUMIFS(Payments!$F$5:$F$1004,Payments!$B$5:$B$1004,$A230,Payments!$G$5:$G$1004,"Posted",Payments!$E$5:$E$1004,$T230))</f>
        <v/>
      </c>
      <c r="V230" s="18" t="n"/>
      <c r="W230" s="46" t="n"/>
      <c r="X230" s="18" t="n"/>
      <c r="Y230" s="24">
        <f>IF($A230="","",IF($C230="Closed",IF($N230&lt;=0,"Paid","Closed With Balance"),IF(Setup!$B$3&lt;$F230,"Starts Later",IF($N230&lt;=0,"Paid",IF($O230&gt;0,"Overdue",IF(AND($R230&lt;&gt;"",$R230&gt;=Setup!$B$3,$R230&lt;=Setup!$B$3+Setup!$B$4),"Due Soon","Current"))))))</f>
        <v/>
      </c>
      <c r="Z230" s="24">
        <f>IF($A230="","",IF(OR($B230="",$C230="",$D230="",$E230="",$F230="",$G230&lt;=0,$H230&lt;=0,$V230=""),"Review",IF($H230&gt;$G230,"Review",IF(AND($W230&lt;&gt;"",NOT(ISNUMBER($W230))),"Review","OK"))))</f>
        <v/>
      </c>
      <c r="AA230" s="24">
        <f>IF($A230="","",IF(COUNTIF($A$5:$A$254,$A230)&gt;1,"Duplicate Plan ID","OK"))</f>
        <v/>
      </c>
    </row>
    <row r="231">
      <c r="A231" s="18" t="n"/>
      <c r="B231" s="18" t="n"/>
      <c r="C231" s="18" t="n"/>
      <c r="D231" s="18" t="n"/>
      <c r="E231" s="18" t="n"/>
      <c r="F231" s="46" t="n"/>
      <c r="G231" s="47" t="n"/>
      <c r="H231" s="47" t="n"/>
      <c r="I231" s="21">
        <f>IF($A231="","",IF(OR($G231&lt;=0,$H231&lt;=0),"",ROUNDUP($G231/$H231,0)))</f>
        <v/>
      </c>
      <c r="J231" s="48">
        <f>IF(OR($A231="",$F231="",$I231=""),"",EDATE($F231,$I231-1))</f>
        <v/>
      </c>
      <c r="K231" s="49">
        <f>IF(OR($A231="",$F231="",$G231&lt;=0,$H231&lt;=0),"",IF(Setup!$B$3&lt;$F231,0,MIN($G231,$H231*MIN($I231,DATEDIF($F231,Setup!$B$3,"m")+1))))</f>
        <v/>
      </c>
      <c r="L231" s="49">
        <f>IF($A231="","",SUMIFS(Payments!$F$5:$F$1004,Payments!$B$5:$B$1004,$A231,Payments!$G$5:$G$1004,"Posted",Payments!$E$5:$E$1004,"&lt;="&amp;Setup!$B$3))</f>
        <v/>
      </c>
      <c r="M231" s="49">
        <f>IF($A231="","",SUMIFS(Payments!$F$5:$F$1004,Payments!$B$5:$B$1004,$A231,Payments!$G$5:$G$1004,"Posted"))</f>
        <v/>
      </c>
      <c r="N231" s="49">
        <f>IF($A231="","",MAX(0,$G231-$L231))</f>
        <v/>
      </c>
      <c r="O231" s="49">
        <f>IF($A231="","",MAX(0,$K231-$L231))</f>
        <v/>
      </c>
      <c r="P231" s="21">
        <f>IF(OR($A231="",$O231&lt;=0,$R231=""),0,MAX(1,Setup!$B$3-$R231))</f>
        <v/>
      </c>
      <c r="Q231" s="24">
        <f>IF($A231="","",IF($O231&lt;=0,"",IF($P231&lt;=30,"1–30 Days",IF($P231&lt;=60,"31–60 Days",IF($P231&lt;=90,"61–90 Days","91+ Days")))))</f>
        <v/>
      </c>
      <c r="R231" s="48">
        <f>IF(OR($A231="",$F231="",$G231&lt;=0,$H231&lt;=0),"",IF($N231&lt;=0,"",EDATE($F231,MIN($I231-1,INT($L231/$H231)))))</f>
        <v/>
      </c>
      <c r="S231" s="21">
        <f>IF(OR($A231="",$R231=""),"",$R231-Setup!$B$3)</f>
        <v/>
      </c>
      <c r="T231" s="48">
        <f>IF($A231="","",IF(COUNTIFS(Payments!$B$5:$B$1004,$A231,Payments!$G$5:$G$1004,"Posted")=0,"",LOOKUP(2,1/((Payments!$B$5:$B$1004=$A231)*(Payments!$G$5:$G$1004="Posted")),Payments!$E$5:$E$1004)))</f>
        <v/>
      </c>
      <c r="U231" s="49">
        <f>IF(OR($A231="",$T231=""),"",SUMIFS(Payments!$F$5:$F$1004,Payments!$B$5:$B$1004,$A231,Payments!$G$5:$G$1004,"Posted",Payments!$E$5:$E$1004,$T231))</f>
        <v/>
      </c>
      <c r="V231" s="18" t="n"/>
      <c r="W231" s="46" t="n"/>
      <c r="X231" s="18" t="n"/>
      <c r="Y231" s="24">
        <f>IF($A231="","",IF($C231="Closed",IF($N231&lt;=0,"Paid","Closed With Balance"),IF(Setup!$B$3&lt;$F231,"Starts Later",IF($N231&lt;=0,"Paid",IF($O231&gt;0,"Overdue",IF(AND($R231&lt;&gt;"",$R231&gt;=Setup!$B$3,$R231&lt;=Setup!$B$3+Setup!$B$4),"Due Soon","Current"))))))</f>
        <v/>
      </c>
      <c r="Z231" s="24">
        <f>IF($A231="","",IF(OR($B231="",$C231="",$D231="",$E231="",$F231="",$G231&lt;=0,$H231&lt;=0,$V231=""),"Review",IF($H231&gt;$G231,"Review",IF(AND($W231&lt;&gt;"",NOT(ISNUMBER($W231))),"Review","OK"))))</f>
        <v/>
      </c>
      <c r="AA231" s="24">
        <f>IF($A231="","",IF(COUNTIF($A$5:$A$254,$A231)&gt;1,"Duplicate Plan ID","OK"))</f>
        <v/>
      </c>
    </row>
    <row r="232">
      <c r="A232" s="18" t="n"/>
      <c r="B232" s="18" t="n"/>
      <c r="C232" s="18" t="n"/>
      <c r="D232" s="18" t="n"/>
      <c r="E232" s="18" t="n"/>
      <c r="F232" s="46" t="n"/>
      <c r="G232" s="47" t="n"/>
      <c r="H232" s="47" t="n"/>
      <c r="I232" s="21">
        <f>IF($A232="","",IF(OR($G232&lt;=0,$H232&lt;=0),"",ROUNDUP($G232/$H232,0)))</f>
        <v/>
      </c>
      <c r="J232" s="48">
        <f>IF(OR($A232="",$F232="",$I232=""),"",EDATE($F232,$I232-1))</f>
        <v/>
      </c>
      <c r="K232" s="49">
        <f>IF(OR($A232="",$F232="",$G232&lt;=0,$H232&lt;=0),"",IF(Setup!$B$3&lt;$F232,0,MIN($G232,$H232*MIN($I232,DATEDIF($F232,Setup!$B$3,"m")+1))))</f>
        <v/>
      </c>
      <c r="L232" s="49">
        <f>IF($A232="","",SUMIFS(Payments!$F$5:$F$1004,Payments!$B$5:$B$1004,$A232,Payments!$G$5:$G$1004,"Posted",Payments!$E$5:$E$1004,"&lt;="&amp;Setup!$B$3))</f>
        <v/>
      </c>
      <c r="M232" s="49">
        <f>IF($A232="","",SUMIFS(Payments!$F$5:$F$1004,Payments!$B$5:$B$1004,$A232,Payments!$G$5:$G$1004,"Posted"))</f>
        <v/>
      </c>
      <c r="N232" s="49">
        <f>IF($A232="","",MAX(0,$G232-$L232))</f>
        <v/>
      </c>
      <c r="O232" s="49">
        <f>IF($A232="","",MAX(0,$K232-$L232))</f>
        <v/>
      </c>
      <c r="P232" s="21">
        <f>IF(OR($A232="",$O232&lt;=0,$R232=""),0,MAX(1,Setup!$B$3-$R232))</f>
        <v/>
      </c>
      <c r="Q232" s="24">
        <f>IF($A232="","",IF($O232&lt;=0,"",IF($P232&lt;=30,"1–30 Days",IF($P232&lt;=60,"31–60 Days",IF($P232&lt;=90,"61–90 Days","91+ Days")))))</f>
        <v/>
      </c>
      <c r="R232" s="48">
        <f>IF(OR($A232="",$F232="",$G232&lt;=0,$H232&lt;=0),"",IF($N232&lt;=0,"",EDATE($F232,MIN($I232-1,INT($L232/$H232)))))</f>
        <v/>
      </c>
      <c r="S232" s="21">
        <f>IF(OR($A232="",$R232=""),"",$R232-Setup!$B$3)</f>
        <v/>
      </c>
      <c r="T232" s="48">
        <f>IF($A232="","",IF(COUNTIFS(Payments!$B$5:$B$1004,$A232,Payments!$G$5:$G$1004,"Posted")=0,"",LOOKUP(2,1/((Payments!$B$5:$B$1004=$A232)*(Payments!$G$5:$G$1004="Posted")),Payments!$E$5:$E$1004)))</f>
        <v/>
      </c>
      <c r="U232" s="49">
        <f>IF(OR($A232="",$T232=""),"",SUMIFS(Payments!$F$5:$F$1004,Payments!$B$5:$B$1004,$A232,Payments!$G$5:$G$1004,"Posted",Payments!$E$5:$E$1004,$T232))</f>
        <v/>
      </c>
      <c r="V232" s="18" t="n"/>
      <c r="W232" s="46" t="n"/>
      <c r="X232" s="18" t="n"/>
      <c r="Y232" s="24">
        <f>IF($A232="","",IF($C232="Closed",IF($N232&lt;=0,"Paid","Closed With Balance"),IF(Setup!$B$3&lt;$F232,"Starts Later",IF($N232&lt;=0,"Paid",IF($O232&gt;0,"Overdue",IF(AND($R232&lt;&gt;"",$R232&gt;=Setup!$B$3,$R232&lt;=Setup!$B$3+Setup!$B$4),"Due Soon","Current"))))))</f>
        <v/>
      </c>
      <c r="Z232" s="24">
        <f>IF($A232="","",IF(OR($B232="",$C232="",$D232="",$E232="",$F232="",$G232&lt;=0,$H232&lt;=0,$V232=""),"Review",IF($H232&gt;$G232,"Review",IF(AND($W232&lt;&gt;"",NOT(ISNUMBER($W232))),"Review","OK"))))</f>
        <v/>
      </c>
      <c r="AA232" s="24">
        <f>IF($A232="","",IF(COUNTIF($A$5:$A$254,$A232)&gt;1,"Duplicate Plan ID","OK"))</f>
        <v/>
      </c>
    </row>
    <row r="233">
      <c r="A233" s="18" t="n"/>
      <c r="B233" s="18" t="n"/>
      <c r="C233" s="18" t="n"/>
      <c r="D233" s="18" t="n"/>
      <c r="E233" s="18" t="n"/>
      <c r="F233" s="46" t="n"/>
      <c r="G233" s="47" t="n"/>
      <c r="H233" s="47" t="n"/>
      <c r="I233" s="21">
        <f>IF($A233="","",IF(OR($G233&lt;=0,$H233&lt;=0),"",ROUNDUP($G233/$H233,0)))</f>
        <v/>
      </c>
      <c r="J233" s="48">
        <f>IF(OR($A233="",$F233="",$I233=""),"",EDATE($F233,$I233-1))</f>
        <v/>
      </c>
      <c r="K233" s="49">
        <f>IF(OR($A233="",$F233="",$G233&lt;=0,$H233&lt;=0),"",IF(Setup!$B$3&lt;$F233,0,MIN($G233,$H233*MIN($I233,DATEDIF($F233,Setup!$B$3,"m")+1))))</f>
        <v/>
      </c>
      <c r="L233" s="49">
        <f>IF($A233="","",SUMIFS(Payments!$F$5:$F$1004,Payments!$B$5:$B$1004,$A233,Payments!$G$5:$G$1004,"Posted",Payments!$E$5:$E$1004,"&lt;="&amp;Setup!$B$3))</f>
        <v/>
      </c>
      <c r="M233" s="49">
        <f>IF($A233="","",SUMIFS(Payments!$F$5:$F$1004,Payments!$B$5:$B$1004,$A233,Payments!$G$5:$G$1004,"Posted"))</f>
        <v/>
      </c>
      <c r="N233" s="49">
        <f>IF($A233="","",MAX(0,$G233-$L233))</f>
        <v/>
      </c>
      <c r="O233" s="49">
        <f>IF($A233="","",MAX(0,$K233-$L233))</f>
        <v/>
      </c>
      <c r="P233" s="21">
        <f>IF(OR($A233="",$O233&lt;=0,$R233=""),0,MAX(1,Setup!$B$3-$R233))</f>
        <v/>
      </c>
      <c r="Q233" s="24">
        <f>IF($A233="","",IF($O233&lt;=0,"",IF($P233&lt;=30,"1–30 Days",IF($P233&lt;=60,"31–60 Days",IF($P233&lt;=90,"61–90 Days","91+ Days")))))</f>
        <v/>
      </c>
      <c r="R233" s="48">
        <f>IF(OR($A233="",$F233="",$G233&lt;=0,$H233&lt;=0),"",IF($N233&lt;=0,"",EDATE($F233,MIN($I233-1,INT($L233/$H233)))))</f>
        <v/>
      </c>
      <c r="S233" s="21">
        <f>IF(OR($A233="",$R233=""),"",$R233-Setup!$B$3)</f>
        <v/>
      </c>
      <c r="T233" s="48">
        <f>IF($A233="","",IF(COUNTIFS(Payments!$B$5:$B$1004,$A233,Payments!$G$5:$G$1004,"Posted")=0,"",LOOKUP(2,1/((Payments!$B$5:$B$1004=$A233)*(Payments!$G$5:$G$1004="Posted")),Payments!$E$5:$E$1004)))</f>
        <v/>
      </c>
      <c r="U233" s="49">
        <f>IF(OR($A233="",$T233=""),"",SUMIFS(Payments!$F$5:$F$1004,Payments!$B$5:$B$1004,$A233,Payments!$G$5:$G$1004,"Posted",Payments!$E$5:$E$1004,$T233))</f>
        <v/>
      </c>
      <c r="V233" s="18" t="n"/>
      <c r="W233" s="46" t="n"/>
      <c r="X233" s="18" t="n"/>
      <c r="Y233" s="24">
        <f>IF($A233="","",IF($C233="Closed",IF($N233&lt;=0,"Paid","Closed With Balance"),IF(Setup!$B$3&lt;$F233,"Starts Later",IF($N233&lt;=0,"Paid",IF($O233&gt;0,"Overdue",IF(AND($R233&lt;&gt;"",$R233&gt;=Setup!$B$3,$R233&lt;=Setup!$B$3+Setup!$B$4),"Due Soon","Current"))))))</f>
        <v/>
      </c>
      <c r="Z233" s="24">
        <f>IF($A233="","",IF(OR($B233="",$C233="",$D233="",$E233="",$F233="",$G233&lt;=0,$H233&lt;=0,$V233=""),"Review",IF($H233&gt;$G233,"Review",IF(AND($W233&lt;&gt;"",NOT(ISNUMBER($W233))),"Review","OK"))))</f>
        <v/>
      </c>
      <c r="AA233" s="24">
        <f>IF($A233="","",IF(COUNTIF($A$5:$A$254,$A233)&gt;1,"Duplicate Plan ID","OK"))</f>
        <v/>
      </c>
    </row>
    <row r="234">
      <c r="A234" s="18" t="n"/>
      <c r="B234" s="18" t="n"/>
      <c r="C234" s="18" t="n"/>
      <c r="D234" s="18" t="n"/>
      <c r="E234" s="18" t="n"/>
      <c r="F234" s="46" t="n"/>
      <c r="G234" s="47" t="n"/>
      <c r="H234" s="47" t="n"/>
      <c r="I234" s="21">
        <f>IF($A234="","",IF(OR($G234&lt;=0,$H234&lt;=0),"",ROUNDUP($G234/$H234,0)))</f>
        <v/>
      </c>
      <c r="J234" s="48">
        <f>IF(OR($A234="",$F234="",$I234=""),"",EDATE($F234,$I234-1))</f>
        <v/>
      </c>
      <c r="K234" s="49">
        <f>IF(OR($A234="",$F234="",$G234&lt;=0,$H234&lt;=0),"",IF(Setup!$B$3&lt;$F234,0,MIN($G234,$H234*MIN($I234,DATEDIF($F234,Setup!$B$3,"m")+1))))</f>
        <v/>
      </c>
      <c r="L234" s="49">
        <f>IF($A234="","",SUMIFS(Payments!$F$5:$F$1004,Payments!$B$5:$B$1004,$A234,Payments!$G$5:$G$1004,"Posted",Payments!$E$5:$E$1004,"&lt;="&amp;Setup!$B$3))</f>
        <v/>
      </c>
      <c r="M234" s="49">
        <f>IF($A234="","",SUMIFS(Payments!$F$5:$F$1004,Payments!$B$5:$B$1004,$A234,Payments!$G$5:$G$1004,"Posted"))</f>
        <v/>
      </c>
      <c r="N234" s="49">
        <f>IF($A234="","",MAX(0,$G234-$L234))</f>
        <v/>
      </c>
      <c r="O234" s="49">
        <f>IF($A234="","",MAX(0,$K234-$L234))</f>
        <v/>
      </c>
      <c r="P234" s="21">
        <f>IF(OR($A234="",$O234&lt;=0,$R234=""),0,MAX(1,Setup!$B$3-$R234))</f>
        <v/>
      </c>
      <c r="Q234" s="24">
        <f>IF($A234="","",IF($O234&lt;=0,"",IF($P234&lt;=30,"1–30 Days",IF($P234&lt;=60,"31–60 Days",IF($P234&lt;=90,"61–90 Days","91+ Days")))))</f>
        <v/>
      </c>
      <c r="R234" s="48">
        <f>IF(OR($A234="",$F234="",$G234&lt;=0,$H234&lt;=0),"",IF($N234&lt;=0,"",EDATE($F234,MIN($I234-1,INT($L234/$H234)))))</f>
        <v/>
      </c>
      <c r="S234" s="21">
        <f>IF(OR($A234="",$R234=""),"",$R234-Setup!$B$3)</f>
        <v/>
      </c>
      <c r="T234" s="48">
        <f>IF($A234="","",IF(COUNTIFS(Payments!$B$5:$B$1004,$A234,Payments!$G$5:$G$1004,"Posted")=0,"",LOOKUP(2,1/((Payments!$B$5:$B$1004=$A234)*(Payments!$G$5:$G$1004="Posted")),Payments!$E$5:$E$1004)))</f>
        <v/>
      </c>
      <c r="U234" s="49">
        <f>IF(OR($A234="",$T234=""),"",SUMIFS(Payments!$F$5:$F$1004,Payments!$B$5:$B$1004,$A234,Payments!$G$5:$G$1004,"Posted",Payments!$E$5:$E$1004,$T234))</f>
        <v/>
      </c>
      <c r="V234" s="18" t="n"/>
      <c r="W234" s="46" t="n"/>
      <c r="X234" s="18" t="n"/>
      <c r="Y234" s="24">
        <f>IF($A234="","",IF($C234="Closed",IF($N234&lt;=0,"Paid","Closed With Balance"),IF(Setup!$B$3&lt;$F234,"Starts Later",IF($N234&lt;=0,"Paid",IF($O234&gt;0,"Overdue",IF(AND($R234&lt;&gt;"",$R234&gt;=Setup!$B$3,$R234&lt;=Setup!$B$3+Setup!$B$4),"Due Soon","Current"))))))</f>
        <v/>
      </c>
      <c r="Z234" s="24">
        <f>IF($A234="","",IF(OR($B234="",$C234="",$D234="",$E234="",$F234="",$G234&lt;=0,$H234&lt;=0,$V234=""),"Review",IF($H234&gt;$G234,"Review",IF(AND($W234&lt;&gt;"",NOT(ISNUMBER($W234))),"Review","OK"))))</f>
        <v/>
      </c>
      <c r="AA234" s="24">
        <f>IF($A234="","",IF(COUNTIF($A$5:$A$254,$A234)&gt;1,"Duplicate Plan ID","OK"))</f>
        <v/>
      </c>
    </row>
    <row r="235">
      <c r="A235" s="18" t="n"/>
      <c r="B235" s="18" t="n"/>
      <c r="C235" s="18" t="n"/>
      <c r="D235" s="18" t="n"/>
      <c r="E235" s="18" t="n"/>
      <c r="F235" s="46" t="n"/>
      <c r="G235" s="47" t="n"/>
      <c r="H235" s="47" t="n"/>
      <c r="I235" s="21">
        <f>IF($A235="","",IF(OR($G235&lt;=0,$H235&lt;=0),"",ROUNDUP($G235/$H235,0)))</f>
        <v/>
      </c>
      <c r="J235" s="48">
        <f>IF(OR($A235="",$F235="",$I235=""),"",EDATE($F235,$I235-1))</f>
        <v/>
      </c>
      <c r="K235" s="49">
        <f>IF(OR($A235="",$F235="",$G235&lt;=0,$H235&lt;=0),"",IF(Setup!$B$3&lt;$F235,0,MIN($G235,$H235*MIN($I235,DATEDIF($F235,Setup!$B$3,"m")+1))))</f>
        <v/>
      </c>
      <c r="L235" s="49">
        <f>IF($A235="","",SUMIFS(Payments!$F$5:$F$1004,Payments!$B$5:$B$1004,$A235,Payments!$G$5:$G$1004,"Posted",Payments!$E$5:$E$1004,"&lt;="&amp;Setup!$B$3))</f>
        <v/>
      </c>
      <c r="M235" s="49">
        <f>IF($A235="","",SUMIFS(Payments!$F$5:$F$1004,Payments!$B$5:$B$1004,$A235,Payments!$G$5:$G$1004,"Posted"))</f>
        <v/>
      </c>
      <c r="N235" s="49">
        <f>IF($A235="","",MAX(0,$G235-$L235))</f>
        <v/>
      </c>
      <c r="O235" s="49">
        <f>IF($A235="","",MAX(0,$K235-$L235))</f>
        <v/>
      </c>
      <c r="P235" s="21">
        <f>IF(OR($A235="",$O235&lt;=0,$R235=""),0,MAX(1,Setup!$B$3-$R235))</f>
        <v/>
      </c>
      <c r="Q235" s="24">
        <f>IF($A235="","",IF($O235&lt;=0,"",IF($P235&lt;=30,"1–30 Days",IF($P235&lt;=60,"31–60 Days",IF($P235&lt;=90,"61–90 Days","91+ Days")))))</f>
        <v/>
      </c>
      <c r="R235" s="48">
        <f>IF(OR($A235="",$F235="",$G235&lt;=0,$H235&lt;=0),"",IF($N235&lt;=0,"",EDATE($F235,MIN($I235-1,INT($L235/$H235)))))</f>
        <v/>
      </c>
      <c r="S235" s="21">
        <f>IF(OR($A235="",$R235=""),"",$R235-Setup!$B$3)</f>
        <v/>
      </c>
      <c r="T235" s="48">
        <f>IF($A235="","",IF(COUNTIFS(Payments!$B$5:$B$1004,$A235,Payments!$G$5:$G$1004,"Posted")=0,"",LOOKUP(2,1/((Payments!$B$5:$B$1004=$A235)*(Payments!$G$5:$G$1004="Posted")),Payments!$E$5:$E$1004)))</f>
        <v/>
      </c>
      <c r="U235" s="49">
        <f>IF(OR($A235="",$T235=""),"",SUMIFS(Payments!$F$5:$F$1004,Payments!$B$5:$B$1004,$A235,Payments!$G$5:$G$1004,"Posted",Payments!$E$5:$E$1004,$T235))</f>
        <v/>
      </c>
      <c r="V235" s="18" t="n"/>
      <c r="W235" s="46" t="n"/>
      <c r="X235" s="18" t="n"/>
      <c r="Y235" s="24">
        <f>IF($A235="","",IF($C235="Closed",IF($N235&lt;=0,"Paid","Closed With Balance"),IF(Setup!$B$3&lt;$F235,"Starts Later",IF($N235&lt;=0,"Paid",IF($O235&gt;0,"Overdue",IF(AND($R235&lt;&gt;"",$R235&gt;=Setup!$B$3,$R235&lt;=Setup!$B$3+Setup!$B$4),"Due Soon","Current"))))))</f>
        <v/>
      </c>
      <c r="Z235" s="24">
        <f>IF($A235="","",IF(OR($B235="",$C235="",$D235="",$E235="",$F235="",$G235&lt;=0,$H235&lt;=0,$V235=""),"Review",IF($H235&gt;$G235,"Review",IF(AND($W235&lt;&gt;"",NOT(ISNUMBER($W235))),"Review","OK"))))</f>
        <v/>
      </c>
      <c r="AA235" s="24">
        <f>IF($A235="","",IF(COUNTIF($A$5:$A$254,$A235)&gt;1,"Duplicate Plan ID","OK"))</f>
        <v/>
      </c>
    </row>
    <row r="236">
      <c r="A236" s="18" t="n"/>
      <c r="B236" s="18" t="n"/>
      <c r="C236" s="18" t="n"/>
      <c r="D236" s="18" t="n"/>
      <c r="E236" s="18" t="n"/>
      <c r="F236" s="46" t="n"/>
      <c r="G236" s="47" t="n"/>
      <c r="H236" s="47" t="n"/>
      <c r="I236" s="21">
        <f>IF($A236="","",IF(OR($G236&lt;=0,$H236&lt;=0),"",ROUNDUP($G236/$H236,0)))</f>
        <v/>
      </c>
      <c r="J236" s="48">
        <f>IF(OR($A236="",$F236="",$I236=""),"",EDATE($F236,$I236-1))</f>
        <v/>
      </c>
      <c r="K236" s="49">
        <f>IF(OR($A236="",$F236="",$G236&lt;=0,$H236&lt;=0),"",IF(Setup!$B$3&lt;$F236,0,MIN($G236,$H236*MIN($I236,DATEDIF($F236,Setup!$B$3,"m")+1))))</f>
        <v/>
      </c>
      <c r="L236" s="49">
        <f>IF($A236="","",SUMIFS(Payments!$F$5:$F$1004,Payments!$B$5:$B$1004,$A236,Payments!$G$5:$G$1004,"Posted",Payments!$E$5:$E$1004,"&lt;="&amp;Setup!$B$3))</f>
        <v/>
      </c>
      <c r="M236" s="49">
        <f>IF($A236="","",SUMIFS(Payments!$F$5:$F$1004,Payments!$B$5:$B$1004,$A236,Payments!$G$5:$G$1004,"Posted"))</f>
        <v/>
      </c>
      <c r="N236" s="49">
        <f>IF($A236="","",MAX(0,$G236-$L236))</f>
        <v/>
      </c>
      <c r="O236" s="49">
        <f>IF($A236="","",MAX(0,$K236-$L236))</f>
        <v/>
      </c>
      <c r="P236" s="21">
        <f>IF(OR($A236="",$O236&lt;=0,$R236=""),0,MAX(1,Setup!$B$3-$R236))</f>
        <v/>
      </c>
      <c r="Q236" s="24">
        <f>IF($A236="","",IF($O236&lt;=0,"",IF($P236&lt;=30,"1–30 Days",IF($P236&lt;=60,"31–60 Days",IF($P236&lt;=90,"61–90 Days","91+ Days")))))</f>
        <v/>
      </c>
      <c r="R236" s="48">
        <f>IF(OR($A236="",$F236="",$G236&lt;=0,$H236&lt;=0),"",IF($N236&lt;=0,"",EDATE($F236,MIN($I236-1,INT($L236/$H236)))))</f>
        <v/>
      </c>
      <c r="S236" s="21">
        <f>IF(OR($A236="",$R236=""),"",$R236-Setup!$B$3)</f>
        <v/>
      </c>
      <c r="T236" s="48">
        <f>IF($A236="","",IF(COUNTIFS(Payments!$B$5:$B$1004,$A236,Payments!$G$5:$G$1004,"Posted")=0,"",LOOKUP(2,1/((Payments!$B$5:$B$1004=$A236)*(Payments!$G$5:$G$1004="Posted")),Payments!$E$5:$E$1004)))</f>
        <v/>
      </c>
      <c r="U236" s="49">
        <f>IF(OR($A236="",$T236=""),"",SUMIFS(Payments!$F$5:$F$1004,Payments!$B$5:$B$1004,$A236,Payments!$G$5:$G$1004,"Posted",Payments!$E$5:$E$1004,$T236))</f>
        <v/>
      </c>
      <c r="V236" s="18" t="n"/>
      <c r="W236" s="46" t="n"/>
      <c r="X236" s="18" t="n"/>
      <c r="Y236" s="24">
        <f>IF($A236="","",IF($C236="Closed",IF($N236&lt;=0,"Paid","Closed With Balance"),IF(Setup!$B$3&lt;$F236,"Starts Later",IF($N236&lt;=0,"Paid",IF($O236&gt;0,"Overdue",IF(AND($R236&lt;&gt;"",$R236&gt;=Setup!$B$3,$R236&lt;=Setup!$B$3+Setup!$B$4),"Due Soon","Current"))))))</f>
        <v/>
      </c>
      <c r="Z236" s="24">
        <f>IF($A236="","",IF(OR($B236="",$C236="",$D236="",$E236="",$F236="",$G236&lt;=0,$H236&lt;=0,$V236=""),"Review",IF($H236&gt;$G236,"Review",IF(AND($W236&lt;&gt;"",NOT(ISNUMBER($W236))),"Review","OK"))))</f>
        <v/>
      </c>
      <c r="AA236" s="24">
        <f>IF($A236="","",IF(COUNTIF($A$5:$A$254,$A236)&gt;1,"Duplicate Plan ID","OK"))</f>
        <v/>
      </c>
    </row>
    <row r="237">
      <c r="A237" s="18" t="n"/>
      <c r="B237" s="18" t="n"/>
      <c r="C237" s="18" t="n"/>
      <c r="D237" s="18" t="n"/>
      <c r="E237" s="18" t="n"/>
      <c r="F237" s="46" t="n"/>
      <c r="G237" s="47" t="n"/>
      <c r="H237" s="47" t="n"/>
      <c r="I237" s="21">
        <f>IF($A237="","",IF(OR($G237&lt;=0,$H237&lt;=0),"",ROUNDUP($G237/$H237,0)))</f>
        <v/>
      </c>
      <c r="J237" s="48">
        <f>IF(OR($A237="",$F237="",$I237=""),"",EDATE($F237,$I237-1))</f>
        <v/>
      </c>
      <c r="K237" s="49">
        <f>IF(OR($A237="",$F237="",$G237&lt;=0,$H237&lt;=0),"",IF(Setup!$B$3&lt;$F237,0,MIN($G237,$H237*MIN($I237,DATEDIF($F237,Setup!$B$3,"m")+1))))</f>
        <v/>
      </c>
      <c r="L237" s="49">
        <f>IF($A237="","",SUMIFS(Payments!$F$5:$F$1004,Payments!$B$5:$B$1004,$A237,Payments!$G$5:$G$1004,"Posted",Payments!$E$5:$E$1004,"&lt;="&amp;Setup!$B$3))</f>
        <v/>
      </c>
      <c r="M237" s="49">
        <f>IF($A237="","",SUMIFS(Payments!$F$5:$F$1004,Payments!$B$5:$B$1004,$A237,Payments!$G$5:$G$1004,"Posted"))</f>
        <v/>
      </c>
      <c r="N237" s="49">
        <f>IF($A237="","",MAX(0,$G237-$L237))</f>
        <v/>
      </c>
      <c r="O237" s="49">
        <f>IF($A237="","",MAX(0,$K237-$L237))</f>
        <v/>
      </c>
      <c r="P237" s="21">
        <f>IF(OR($A237="",$O237&lt;=0,$R237=""),0,MAX(1,Setup!$B$3-$R237))</f>
        <v/>
      </c>
      <c r="Q237" s="24">
        <f>IF($A237="","",IF($O237&lt;=0,"",IF($P237&lt;=30,"1–30 Days",IF($P237&lt;=60,"31–60 Days",IF($P237&lt;=90,"61–90 Days","91+ Days")))))</f>
        <v/>
      </c>
      <c r="R237" s="48">
        <f>IF(OR($A237="",$F237="",$G237&lt;=0,$H237&lt;=0),"",IF($N237&lt;=0,"",EDATE($F237,MIN($I237-1,INT($L237/$H237)))))</f>
        <v/>
      </c>
      <c r="S237" s="21">
        <f>IF(OR($A237="",$R237=""),"",$R237-Setup!$B$3)</f>
        <v/>
      </c>
      <c r="T237" s="48">
        <f>IF($A237="","",IF(COUNTIFS(Payments!$B$5:$B$1004,$A237,Payments!$G$5:$G$1004,"Posted")=0,"",LOOKUP(2,1/((Payments!$B$5:$B$1004=$A237)*(Payments!$G$5:$G$1004="Posted")),Payments!$E$5:$E$1004)))</f>
        <v/>
      </c>
      <c r="U237" s="49">
        <f>IF(OR($A237="",$T237=""),"",SUMIFS(Payments!$F$5:$F$1004,Payments!$B$5:$B$1004,$A237,Payments!$G$5:$G$1004,"Posted",Payments!$E$5:$E$1004,$T237))</f>
        <v/>
      </c>
      <c r="V237" s="18" t="n"/>
      <c r="W237" s="46" t="n"/>
      <c r="X237" s="18" t="n"/>
      <c r="Y237" s="24">
        <f>IF($A237="","",IF($C237="Closed",IF($N237&lt;=0,"Paid","Closed With Balance"),IF(Setup!$B$3&lt;$F237,"Starts Later",IF($N237&lt;=0,"Paid",IF($O237&gt;0,"Overdue",IF(AND($R237&lt;&gt;"",$R237&gt;=Setup!$B$3,$R237&lt;=Setup!$B$3+Setup!$B$4),"Due Soon","Current"))))))</f>
        <v/>
      </c>
      <c r="Z237" s="24">
        <f>IF($A237="","",IF(OR($B237="",$C237="",$D237="",$E237="",$F237="",$G237&lt;=0,$H237&lt;=0,$V237=""),"Review",IF($H237&gt;$G237,"Review",IF(AND($W237&lt;&gt;"",NOT(ISNUMBER($W237))),"Review","OK"))))</f>
        <v/>
      </c>
      <c r="AA237" s="24">
        <f>IF($A237="","",IF(COUNTIF($A$5:$A$254,$A237)&gt;1,"Duplicate Plan ID","OK"))</f>
        <v/>
      </c>
    </row>
    <row r="238">
      <c r="A238" s="18" t="n"/>
      <c r="B238" s="18" t="n"/>
      <c r="C238" s="18" t="n"/>
      <c r="D238" s="18" t="n"/>
      <c r="E238" s="18" t="n"/>
      <c r="F238" s="46" t="n"/>
      <c r="G238" s="47" t="n"/>
      <c r="H238" s="47" t="n"/>
      <c r="I238" s="21">
        <f>IF($A238="","",IF(OR($G238&lt;=0,$H238&lt;=0),"",ROUNDUP($G238/$H238,0)))</f>
        <v/>
      </c>
      <c r="J238" s="48">
        <f>IF(OR($A238="",$F238="",$I238=""),"",EDATE($F238,$I238-1))</f>
        <v/>
      </c>
      <c r="K238" s="49">
        <f>IF(OR($A238="",$F238="",$G238&lt;=0,$H238&lt;=0),"",IF(Setup!$B$3&lt;$F238,0,MIN($G238,$H238*MIN($I238,DATEDIF($F238,Setup!$B$3,"m")+1))))</f>
        <v/>
      </c>
      <c r="L238" s="49">
        <f>IF($A238="","",SUMIFS(Payments!$F$5:$F$1004,Payments!$B$5:$B$1004,$A238,Payments!$G$5:$G$1004,"Posted",Payments!$E$5:$E$1004,"&lt;="&amp;Setup!$B$3))</f>
        <v/>
      </c>
      <c r="M238" s="49">
        <f>IF($A238="","",SUMIFS(Payments!$F$5:$F$1004,Payments!$B$5:$B$1004,$A238,Payments!$G$5:$G$1004,"Posted"))</f>
        <v/>
      </c>
      <c r="N238" s="49">
        <f>IF($A238="","",MAX(0,$G238-$L238))</f>
        <v/>
      </c>
      <c r="O238" s="49">
        <f>IF($A238="","",MAX(0,$K238-$L238))</f>
        <v/>
      </c>
      <c r="P238" s="21">
        <f>IF(OR($A238="",$O238&lt;=0,$R238=""),0,MAX(1,Setup!$B$3-$R238))</f>
        <v/>
      </c>
      <c r="Q238" s="24">
        <f>IF($A238="","",IF($O238&lt;=0,"",IF($P238&lt;=30,"1–30 Days",IF($P238&lt;=60,"31–60 Days",IF($P238&lt;=90,"61–90 Days","91+ Days")))))</f>
        <v/>
      </c>
      <c r="R238" s="48">
        <f>IF(OR($A238="",$F238="",$G238&lt;=0,$H238&lt;=0),"",IF($N238&lt;=0,"",EDATE($F238,MIN($I238-1,INT($L238/$H238)))))</f>
        <v/>
      </c>
      <c r="S238" s="21">
        <f>IF(OR($A238="",$R238=""),"",$R238-Setup!$B$3)</f>
        <v/>
      </c>
      <c r="T238" s="48">
        <f>IF($A238="","",IF(COUNTIFS(Payments!$B$5:$B$1004,$A238,Payments!$G$5:$G$1004,"Posted")=0,"",LOOKUP(2,1/((Payments!$B$5:$B$1004=$A238)*(Payments!$G$5:$G$1004="Posted")),Payments!$E$5:$E$1004)))</f>
        <v/>
      </c>
      <c r="U238" s="49">
        <f>IF(OR($A238="",$T238=""),"",SUMIFS(Payments!$F$5:$F$1004,Payments!$B$5:$B$1004,$A238,Payments!$G$5:$G$1004,"Posted",Payments!$E$5:$E$1004,$T238))</f>
        <v/>
      </c>
      <c r="V238" s="18" t="n"/>
      <c r="W238" s="46" t="n"/>
      <c r="X238" s="18" t="n"/>
      <c r="Y238" s="24">
        <f>IF($A238="","",IF($C238="Closed",IF($N238&lt;=0,"Paid","Closed With Balance"),IF(Setup!$B$3&lt;$F238,"Starts Later",IF($N238&lt;=0,"Paid",IF($O238&gt;0,"Overdue",IF(AND($R238&lt;&gt;"",$R238&gt;=Setup!$B$3,$R238&lt;=Setup!$B$3+Setup!$B$4),"Due Soon","Current"))))))</f>
        <v/>
      </c>
      <c r="Z238" s="24">
        <f>IF($A238="","",IF(OR($B238="",$C238="",$D238="",$E238="",$F238="",$G238&lt;=0,$H238&lt;=0,$V238=""),"Review",IF($H238&gt;$G238,"Review",IF(AND($W238&lt;&gt;"",NOT(ISNUMBER($W238))),"Review","OK"))))</f>
        <v/>
      </c>
      <c r="AA238" s="24">
        <f>IF($A238="","",IF(COUNTIF($A$5:$A$254,$A238)&gt;1,"Duplicate Plan ID","OK"))</f>
        <v/>
      </c>
    </row>
    <row r="239">
      <c r="A239" s="18" t="n"/>
      <c r="B239" s="18" t="n"/>
      <c r="C239" s="18" t="n"/>
      <c r="D239" s="18" t="n"/>
      <c r="E239" s="18" t="n"/>
      <c r="F239" s="46" t="n"/>
      <c r="G239" s="47" t="n"/>
      <c r="H239" s="47" t="n"/>
      <c r="I239" s="21">
        <f>IF($A239="","",IF(OR($G239&lt;=0,$H239&lt;=0),"",ROUNDUP($G239/$H239,0)))</f>
        <v/>
      </c>
      <c r="J239" s="48">
        <f>IF(OR($A239="",$F239="",$I239=""),"",EDATE($F239,$I239-1))</f>
        <v/>
      </c>
      <c r="K239" s="49">
        <f>IF(OR($A239="",$F239="",$G239&lt;=0,$H239&lt;=0),"",IF(Setup!$B$3&lt;$F239,0,MIN($G239,$H239*MIN($I239,DATEDIF($F239,Setup!$B$3,"m")+1))))</f>
        <v/>
      </c>
      <c r="L239" s="49">
        <f>IF($A239="","",SUMIFS(Payments!$F$5:$F$1004,Payments!$B$5:$B$1004,$A239,Payments!$G$5:$G$1004,"Posted",Payments!$E$5:$E$1004,"&lt;="&amp;Setup!$B$3))</f>
        <v/>
      </c>
      <c r="M239" s="49">
        <f>IF($A239="","",SUMIFS(Payments!$F$5:$F$1004,Payments!$B$5:$B$1004,$A239,Payments!$G$5:$G$1004,"Posted"))</f>
        <v/>
      </c>
      <c r="N239" s="49">
        <f>IF($A239="","",MAX(0,$G239-$L239))</f>
        <v/>
      </c>
      <c r="O239" s="49">
        <f>IF($A239="","",MAX(0,$K239-$L239))</f>
        <v/>
      </c>
      <c r="P239" s="21">
        <f>IF(OR($A239="",$O239&lt;=0,$R239=""),0,MAX(1,Setup!$B$3-$R239))</f>
        <v/>
      </c>
      <c r="Q239" s="24">
        <f>IF($A239="","",IF($O239&lt;=0,"",IF($P239&lt;=30,"1–30 Days",IF($P239&lt;=60,"31–60 Days",IF($P239&lt;=90,"61–90 Days","91+ Days")))))</f>
        <v/>
      </c>
      <c r="R239" s="48">
        <f>IF(OR($A239="",$F239="",$G239&lt;=0,$H239&lt;=0),"",IF($N239&lt;=0,"",EDATE($F239,MIN($I239-1,INT($L239/$H239)))))</f>
        <v/>
      </c>
      <c r="S239" s="21">
        <f>IF(OR($A239="",$R239=""),"",$R239-Setup!$B$3)</f>
        <v/>
      </c>
      <c r="T239" s="48">
        <f>IF($A239="","",IF(COUNTIFS(Payments!$B$5:$B$1004,$A239,Payments!$G$5:$G$1004,"Posted")=0,"",LOOKUP(2,1/((Payments!$B$5:$B$1004=$A239)*(Payments!$G$5:$G$1004="Posted")),Payments!$E$5:$E$1004)))</f>
        <v/>
      </c>
      <c r="U239" s="49">
        <f>IF(OR($A239="",$T239=""),"",SUMIFS(Payments!$F$5:$F$1004,Payments!$B$5:$B$1004,$A239,Payments!$G$5:$G$1004,"Posted",Payments!$E$5:$E$1004,$T239))</f>
        <v/>
      </c>
      <c r="V239" s="18" t="n"/>
      <c r="W239" s="46" t="n"/>
      <c r="X239" s="18" t="n"/>
      <c r="Y239" s="24">
        <f>IF($A239="","",IF($C239="Closed",IF($N239&lt;=0,"Paid","Closed With Balance"),IF(Setup!$B$3&lt;$F239,"Starts Later",IF($N239&lt;=0,"Paid",IF($O239&gt;0,"Overdue",IF(AND($R239&lt;&gt;"",$R239&gt;=Setup!$B$3,$R239&lt;=Setup!$B$3+Setup!$B$4),"Due Soon","Current"))))))</f>
        <v/>
      </c>
      <c r="Z239" s="24">
        <f>IF($A239="","",IF(OR($B239="",$C239="",$D239="",$E239="",$F239="",$G239&lt;=0,$H239&lt;=0,$V239=""),"Review",IF($H239&gt;$G239,"Review",IF(AND($W239&lt;&gt;"",NOT(ISNUMBER($W239))),"Review","OK"))))</f>
        <v/>
      </c>
      <c r="AA239" s="24">
        <f>IF($A239="","",IF(COUNTIF($A$5:$A$254,$A239)&gt;1,"Duplicate Plan ID","OK"))</f>
        <v/>
      </c>
    </row>
    <row r="240">
      <c r="A240" s="18" t="n"/>
      <c r="B240" s="18" t="n"/>
      <c r="C240" s="18" t="n"/>
      <c r="D240" s="18" t="n"/>
      <c r="E240" s="18" t="n"/>
      <c r="F240" s="46" t="n"/>
      <c r="G240" s="47" t="n"/>
      <c r="H240" s="47" t="n"/>
      <c r="I240" s="21">
        <f>IF($A240="","",IF(OR($G240&lt;=0,$H240&lt;=0),"",ROUNDUP($G240/$H240,0)))</f>
        <v/>
      </c>
      <c r="J240" s="48">
        <f>IF(OR($A240="",$F240="",$I240=""),"",EDATE($F240,$I240-1))</f>
        <v/>
      </c>
      <c r="K240" s="49">
        <f>IF(OR($A240="",$F240="",$G240&lt;=0,$H240&lt;=0),"",IF(Setup!$B$3&lt;$F240,0,MIN($G240,$H240*MIN($I240,DATEDIF($F240,Setup!$B$3,"m")+1))))</f>
        <v/>
      </c>
      <c r="L240" s="49">
        <f>IF($A240="","",SUMIFS(Payments!$F$5:$F$1004,Payments!$B$5:$B$1004,$A240,Payments!$G$5:$G$1004,"Posted",Payments!$E$5:$E$1004,"&lt;="&amp;Setup!$B$3))</f>
        <v/>
      </c>
      <c r="M240" s="49">
        <f>IF($A240="","",SUMIFS(Payments!$F$5:$F$1004,Payments!$B$5:$B$1004,$A240,Payments!$G$5:$G$1004,"Posted"))</f>
        <v/>
      </c>
      <c r="N240" s="49">
        <f>IF($A240="","",MAX(0,$G240-$L240))</f>
        <v/>
      </c>
      <c r="O240" s="49">
        <f>IF($A240="","",MAX(0,$K240-$L240))</f>
        <v/>
      </c>
      <c r="P240" s="21">
        <f>IF(OR($A240="",$O240&lt;=0,$R240=""),0,MAX(1,Setup!$B$3-$R240))</f>
        <v/>
      </c>
      <c r="Q240" s="24">
        <f>IF($A240="","",IF($O240&lt;=0,"",IF($P240&lt;=30,"1–30 Days",IF($P240&lt;=60,"31–60 Days",IF($P240&lt;=90,"61–90 Days","91+ Days")))))</f>
        <v/>
      </c>
      <c r="R240" s="48">
        <f>IF(OR($A240="",$F240="",$G240&lt;=0,$H240&lt;=0),"",IF($N240&lt;=0,"",EDATE($F240,MIN($I240-1,INT($L240/$H240)))))</f>
        <v/>
      </c>
      <c r="S240" s="21">
        <f>IF(OR($A240="",$R240=""),"",$R240-Setup!$B$3)</f>
        <v/>
      </c>
      <c r="T240" s="48">
        <f>IF($A240="","",IF(COUNTIFS(Payments!$B$5:$B$1004,$A240,Payments!$G$5:$G$1004,"Posted")=0,"",LOOKUP(2,1/((Payments!$B$5:$B$1004=$A240)*(Payments!$G$5:$G$1004="Posted")),Payments!$E$5:$E$1004)))</f>
        <v/>
      </c>
      <c r="U240" s="49">
        <f>IF(OR($A240="",$T240=""),"",SUMIFS(Payments!$F$5:$F$1004,Payments!$B$5:$B$1004,$A240,Payments!$G$5:$G$1004,"Posted",Payments!$E$5:$E$1004,$T240))</f>
        <v/>
      </c>
      <c r="V240" s="18" t="n"/>
      <c r="W240" s="46" t="n"/>
      <c r="X240" s="18" t="n"/>
      <c r="Y240" s="24">
        <f>IF($A240="","",IF($C240="Closed",IF($N240&lt;=0,"Paid","Closed With Balance"),IF(Setup!$B$3&lt;$F240,"Starts Later",IF($N240&lt;=0,"Paid",IF($O240&gt;0,"Overdue",IF(AND($R240&lt;&gt;"",$R240&gt;=Setup!$B$3,$R240&lt;=Setup!$B$3+Setup!$B$4),"Due Soon","Current"))))))</f>
        <v/>
      </c>
      <c r="Z240" s="24">
        <f>IF($A240="","",IF(OR($B240="",$C240="",$D240="",$E240="",$F240="",$G240&lt;=0,$H240&lt;=0,$V240=""),"Review",IF($H240&gt;$G240,"Review",IF(AND($W240&lt;&gt;"",NOT(ISNUMBER($W240))),"Review","OK"))))</f>
        <v/>
      </c>
      <c r="AA240" s="24">
        <f>IF($A240="","",IF(COUNTIF($A$5:$A$254,$A240)&gt;1,"Duplicate Plan ID","OK"))</f>
        <v/>
      </c>
    </row>
    <row r="241">
      <c r="A241" s="18" t="n"/>
      <c r="B241" s="18" t="n"/>
      <c r="C241" s="18" t="n"/>
      <c r="D241" s="18" t="n"/>
      <c r="E241" s="18" t="n"/>
      <c r="F241" s="46" t="n"/>
      <c r="G241" s="47" t="n"/>
      <c r="H241" s="47" t="n"/>
      <c r="I241" s="21">
        <f>IF($A241="","",IF(OR($G241&lt;=0,$H241&lt;=0),"",ROUNDUP($G241/$H241,0)))</f>
        <v/>
      </c>
      <c r="J241" s="48">
        <f>IF(OR($A241="",$F241="",$I241=""),"",EDATE($F241,$I241-1))</f>
        <v/>
      </c>
      <c r="K241" s="49">
        <f>IF(OR($A241="",$F241="",$G241&lt;=0,$H241&lt;=0),"",IF(Setup!$B$3&lt;$F241,0,MIN($G241,$H241*MIN($I241,DATEDIF($F241,Setup!$B$3,"m")+1))))</f>
        <v/>
      </c>
      <c r="L241" s="49">
        <f>IF($A241="","",SUMIFS(Payments!$F$5:$F$1004,Payments!$B$5:$B$1004,$A241,Payments!$G$5:$G$1004,"Posted",Payments!$E$5:$E$1004,"&lt;="&amp;Setup!$B$3))</f>
        <v/>
      </c>
      <c r="M241" s="49">
        <f>IF($A241="","",SUMIFS(Payments!$F$5:$F$1004,Payments!$B$5:$B$1004,$A241,Payments!$G$5:$G$1004,"Posted"))</f>
        <v/>
      </c>
      <c r="N241" s="49">
        <f>IF($A241="","",MAX(0,$G241-$L241))</f>
        <v/>
      </c>
      <c r="O241" s="49">
        <f>IF($A241="","",MAX(0,$K241-$L241))</f>
        <v/>
      </c>
      <c r="P241" s="21">
        <f>IF(OR($A241="",$O241&lt;=0,$R241=""),0,MAX(1,Setup!$B$3-$R241))</f>
        <v/>
      </c>
      <c r="Q241" s="24">
        <f>IF($A241="","",IF($O241&lt;=0,"",IF($P241&lt;=30,"1–30 Days",IF($P241&lt;=60,"31–60 Days",IF($P241&lt;=90,"61–90 Days","91+ Days")))))</f>
        <v/>
      </c>
      <c r="R241" s="48">
        <f>IF(OR($A241="",$F241="",$G241&lt;=0,$H241&lt;=0),"",IF($N241&lt;=0,"",EDATE($F241,MIN($I241-1,INT($L241/$H241)))))</f>
        <v/>
      </c>
      <c r="S241" s="21">
        <f>IF(OR($A241="",$R241=""),"",$R241-Setup!$B$3)</f>
        <v/>
      </c>
      <c r="T241" s="48">
        <f>IF($A241="","",IF(COUNTIFS(Payments!$B$5:$B$1004,$A241,Payments!$G$5:$G$1004,"Posted")=0,"",LOOKUP(2,1/((Payments!$B$5:$B$1004=$A241)*(Payments!$G$5:$G$1004="Posted")),Payments!$E$5:$E$1004)))</f>
        <v/>
      </c>
      <c r="U241" s="49">
        <f>IF(OR($A241="",$T241=""),"",SUMIFS(Payments!$F$5:$F$1004,Payments!$B$5:$B$1004,$A241,Payments!$G$5:$G$1004,"Posted",Payments!$E$5:$E$1004,$T241))</f>
        <v/>
      </c>
      <c r="V241" s="18" t="n"/>
      <c r="W241" s="46" t="n"/>
      <c r="X241" s="18" t="n"/>
      <c r="Y241" s="24">
        <f>IF($A241="","",IF($C241="Closed",IF($N241&lt;=0,"Paid","Closed With Balance"),IF(Setup!$B$3&lt;$F241,"Starts Later",IF($N241&lt;=0,"Paid",IF($O241&gt;0,"Overdue",IF(AND($R241&lt;&gt;"",$R241&gt;=Setup!$B$3,$R241&lt;=Setup!$B$3+Setup!$B$4),"Due Soon","Current"))))))</f>
        <v/>
      </c>
      <c r="Z241" s="24">
        <f>IF($A241="","",IF(OR($B241="",$C241="",$D241="",$E241="",$F241="",$G241&lt;=0,$H241&lt;=0,$V241=""),"Review",IF($H241&gt;$G241,"Review",IF(AND($W241&lt;&gt;"",NOT(ISNUMBER($W241))),"Review","OK"))))</f>
        <v/>
      </c>
      <c r="AA241" s="24">
        <f>IF($A241="","",IF(COUNTIF($A$5:$A$254,$A241)&gt;1,"Duplicate Plan ID","OK"))</f>
        <v/>
      </c>
    </row>
    <row r="242">
      <c r="A242" s="18" t="n"/>
      <c r="B242" s="18" t="n"/>
      <c r="C242" s="18" t="n"/>
      <c r="D242" s="18" t="n"/>
      <c r="E242" s="18" t="n"/>
      <c r="F242" s="46" t="n"/>
      <c r="G242" s="47" t="n"/>
      <c r="H242" s="47" t="n"/>
      <c r="I242" s="21">
        <f>IF($A242="","",IF(OR($G242&lt;=0,$H242&lt;=0),"",ROUNDUP($G242/$H242,0)))</f>
        <v/>
      </c>
      <c r="J242" s="48">
        <f>IF(OR($A242="",$F242="",$I242=""),"",EDATE($F242,$I242-1))</f>
        <v/>
      </c>
      <c r="K242" s="49">
        <f>IF(OR($A242="",$F242="",$G242&lt;=0,$H242&lt;=0),"",IF(Setup!$B$3&lt;$F242,0,MIN($G242,$H242*MIN($I242,DATEDIF($F242,Setup!$B$3,"m")+1))))</f>
        <v/>
      </c>
      <c r="L242" s="49">
        <f>IF($A242="","",SUMIFS(Payments!$F$5:$F$1004,Payments!$B$5:$B$1004,$A242,Payments!$G$5:$G$1004,"Posted",Payments!$E$5:$E$1004,"&lt;="&amp;Setup!$B$3))</f>
        <v/>
      </c>
      <c r="M242" s="49">
        <f>IF($A242="","",SUMIFS(Payments!$F$5:$F$1004,Payments!$B$5:$B$1004,$A242,Payments!$G$5:$G$1004,"Posted"))</f>
        <v/>
      </c>
      <c r="N242" s="49">
        <f>IF($A242="","",MAX(0,$G242-$L242))</f>
        <v/>
      </c>
      <c r="O242" s="49">
        <f>IF($A242="","",MAX(0,$K242-$L242))</f>
        <v/>
      </c>
      <c r="P242" s="21">
        <f>IF(OR($A242="",$O242&lt;=0,$R242=""),0,MAX(1,Setup!$B$3-$R242))</f>
        <v/>
      </c>
      <c r="Q242" s="24">
        <f>IF($A242="","",IF($O242&lt;=0,"",IF($P242&lt;=30,"1–30 Days",IF($P242&lt;=60,"31–60 Days",IF($P242&lt;=90,"61–90 Days","91+ Days")))))</f>
        <v/>
      </c>
      <c r="R242" s="48">
        <f>IF(OR($A242="",$F242="",$G242&lt;=0,$H242&lt;=0),"",IF($N242&lt;=0,"",EDATE($F242,MIN($I242-1,INT($L242/$H242)))))</f>
        <v/>
      </c>
      <c r="S242" s="21">
        <f>IF(OR($A242="",$R242=""),"",$R242-Setup!$B$3)</f>
        <v/>
      </c>
      <c r="T242" s="48">
        <f>IF($A242="","",IF(COUNTIFS(Payments!$B$5:$B$1004,$A242,Payments!$G$5:$G$1004,"Posted")=0,"",LOOKUP(2,1/((Payments!$B$5:$B$1004=$A242)*(Payments!$G$5:$G$1004="Posted")),Payments!$E$5:$E$1004)))</f>
        <v/>
      </c>
      <c r="U242" s="49">
        <f>IF(OR($A242="",$T242=""),"",SUMIFS(Payments!$F$5:$F$1004,Payments!$B$5:$B$1004,$A242,Payments!$G$5:$G$1004,"Posted",Payments!$E$5:$E$1004,$T242))</f>
        <v/>
      </c>
      <c r="V242" s="18" t="n"/>
      <c r="W242" s="46" t="n"/>
      <c r="X242" s="18" t="n"/>
      <c r="Y242" s="24">
        <f>IF($A242="","",IF($C242="Closed",IF($N242&lt;=0,"Paid","Closed With Balance"),IF(Setup!$B$3&lt;$F242,"Starts Later",IF($N242&lt;=0,"Paid",IF($O242&gt;0,"Overdue",IF(AND($R242&lt;&gt;"",$R242&gt;=Setup!$B$3,$R242&lt;=Setup!$B$3+Setup!$B$4),"Due Soon","Current"))))))</f>
        <v/>
      </c>
      <c r="Z242" s="24">
        <f>IF($A242="","",IF(OR($B242="",$C242="",$D242="",$E242="",$F242="",$G242&lt;=0,$H242&lt;=0,$V242=""),"Review",IF($H242&gt;$G242,"Review",IF(AND($W242&lt;&gt;"",NOT(ISNUMBER($W242))),"Review","OK"))))</f>
        <v/>
      </c>
      <c r="AA242" s="24">
        <f>IF($A242="","",IF(COUNTIF($A$5:$A$254,$A242)&gt;1,"Duplicate Plan ID","OK"))</f>
        <v/>
      </c>
    </row>
    <row r="243">
      <c r="A243" s="18" t="n"/>
      <c r="B243" s="18" t="n"/>
      <c r="C243" s="18" t="n"/>
      <c r="D243" s="18" t="n"/>
      <c r="E243" s="18" t="n"/>
      <c r="F243" s="46" t="n"/>
      <c r="G243" s="47" t="n"/>
      <c r="H243" s="47" t="n"/>
      <c r="I243" s="21">
        <f>IF($A243="","",IF(OR($G243&lt;=0,$H243&lt;=0),"",ROUNDUP($G243/$H243,0)))</f>
        <v/>
      </c>
      <c r="J243" s="48">
        <f>IF(OR($A243="",$F243="",$I243=""),"",EDATE($F243,$I243-1))</f>
        <v/>
      </c>
      <c r="K243" s="49">
        <f>IF(OR($A243="",$F243="",$G243&lt;=0,$H243&lt;=0),"",IF(Setup!$B$3&lt;$F243,0,MIN($G243,$H243*MIN($I243,DATEDIF($F243,Setup!$B$3,"m")+1))))</f>
        <v/>
      </c>
      <c r="L243" s="49">
        <f>IF($A243="","",SUMIFS(Payments!$F$5:$F$1004,Payments!$B$5:$B$1004,$A243,Payments!$G$5:$G$1004,"Posted",Payments!$E$5:$E$1004,"&lt;="&amp;Setup!$B$3))</f>
        <v/>
      </c>
      <c r="M243" s="49">
        <f>IF($A243="","",SUMIFS(Payments!$F$5:$F$1004,Payments!$B$5:$B$1004,$A243,Payments!$G$5:$G$1004,"Posted"))</f>
        <v/>
      </c>
      <c r="N243" s="49">
        <f>IF($A243="","",MAX(0,$G243-$L243))</f>
        <v/>
      </c>
      <c r="O243" s="49">
        <f>IF($A243="","",MAX(0,$K243-$L243))</f>
        <v/>
      </c>
      <c r="P243" s="21">
        <f>IF(OR($A243="",$O243&lt;=0,$R243=""),0,MAX(1,Setup!$B$3-$R243))</f>
        <v/>
      </c>
      <c r="Q243" s="24">
        <f>IF($A243="","",IF($O243&lt;=0,"",IF($P243&lt;=30,"1–30 Days",IF($P243&lt;=60,"31–60 Days",IF($P243&lt;=90,"61–90 Days","91+ Days")))))</f>
        <v/>
      </c>
      <c r="R243" s="48">
        <f>IF(OR($A243="",$F243="",$G243&lt;=0,$H243&lt;=0),"",IF($N243&lt;=0,"",EDATE($F243,MIN($I243-1,INT($L243/$H243)))))</f>
        <v/>
      </c>
      <c r="S243" s="21">
        <f>IF(OR($A243="",$R243=""),"",$R243-Setup!$B$3)</f>
        <v/>
      </c>
      <c r="T243" s="48">
        <f>IF($A243="","",IF(COUNTIFS(Payments!$B$5:$B$1004,$A243,Payments!$G$5:$G$1004,"Posted")=0,"",LOOKUP(2,1/((Payments!$B$5:$B$1004=$A243)*(Payments!$G$5:$G$1004="Posted")),Payments!$E$5:$E$1004)))</f>
        <v/>
      </c>
      <c r="U243" s="49">
        <f>IF(OR($A243="",$T243=""),"",SUMIFS(Payments!$F$5:$F$1004,Payments!$B$5:$B$1004,$A243,Payments!$G$5:$G$1004,"Posted",Payments!$E$5:$E$1004,$T243))</f>
        <v/>
      </c>
      <c r="V243" s="18" t="n"/>
      <c r="W243" s="46" t="n"/>
      <c r="X243" s="18" t="n"/>
      <c r="Y243" s="24">
        <f>IF($A243="","",IF($C243="Closed",IF($N243&lt;=0,"Paid","Closed With Balance"),IF(Setup!$B$3&lt;$F243,"Starts Later",IF($N243&lt;=0,"Paid",IF($O243&gt;0,"Overdue",IF(AND($R243&lt;&gt;"",$R243&gt;=Setup!$B$3,$R243&lt;=Setup!$B$3+Setup!$B$4),"Due Soon","Current"))))))</f>
        <v/>
      </c>
      <c r="Z243" s="24">
        <f>IF($A243="","",IF(OR($B243="",$C243="",$D243="",$E243="",$F243="",$G243&lt;=0,$H243&lt;=0,$V243=""),"Review",IF($H243&gt;$G243,"Review",IF(AND($W243&lt;&gt;"",NOT(ISNUMBER($W243))),"Review","OK"))))</f>
        <v/>
      </c>
      <c r="AA243" s="24">
        <f>IF($A243="","",IF(COUNTIF($A$5:$A$254,$A243)&gt;1,"Duplicate Plan ID","OK"))</f>
        <v/>
      </c>
    </row>
    <row r="244">
      <c r="A244" s="18" t="n"/>
      <c r="B244" s="18" t="n"/>
      <c r="C244" s="18" t="n"/>
      <c r="D244" s="18" t="n"/>
      <c r="E244" s="18" t="n"/>
      <c r="F244" s="46" t="n"/>
      <c r="G244" s="47" t="n"/>
      <c r="H244" s="47" t="n"/>
      <c r="I244" s="21">
        <f>IF($A244="","",IF(OR($G244&lt;=0,$H244&lt;=0),"",ROUNDUP($G244/$H244,0)))</f>
        <v/>
      </c>
      <c r="J244" s="48">
        <f>IF(OR($A244="",$F244="",$I244=""),"",EDATE($F244,$I244-1))</f>
        <v/>
      </c>
      <c r="K244" s="49">
        <f>IF(OR($A244="",$F244="",$G244&lt;=0,$H244&lt;=0),"",IF(Setup!$B$3&lt;$F244,0,MIN($G244,$H244*MIN($I244,DATEDIF($F244,Setup!$B$3,"m")+1))))</f>
        <v/>
      </c>
      <c r="L244" s="49">
        <f>IF($A244="","",SUMIFS(Payments!$F$5:$F$1004,Payments!$B$5:$B$1004,$A244,Payments!$G$5:$G$1004,"Posted",Payments!$E$5:$E$1004,"&lt;="&amp;Setup!$B$3))</f>
        <v/>
      </c>
      <c r="M244" s="49">
        <f>IF($A244="","",SUMIFS(Payments!$F$5:$F$1004,Payments!$B$5:$B$1004,$A244,Payments!$G$5:$G$1004,"Posted"))</f>
        <v/>
      </c>
      <c r="N244" s="49">
        <f>IF($A244="","",MAX(0,$G244-$L244))</f>
        <v/>
      </c>
      <c r="O244" s="49">
        <f>IF($A244="","",MAX(0,$K244-$L244))</f>
        <v/>
      </c>
      <c r="P244" s="21">
        <f>IF(OR($A244="",$O244&lt;=0,$R244=""),0,MAX(1,Setup!$B$3-$R244))</f>
        <v/>
      </c>
      <c r="Q244" s="24">
        <f>IF($A244="","",IF($O244&lt;=0,"",IF($P244&lt;=30,"1–30 Days",IF($P244&lt;=60,"31–60 Days",IF($P244&lt;=90,"61–90 Days","91+ Days")))))</f>
        <v/>
      </c>
      <c r="R244" s="48">
        <f>IF(OR($A244="",$F244="",$G244&lt;=0,$H244&lt;=0),"",IF($N244&lt;=0,"",EDATE($F244,MIN($I244-1,INT($L244/$H244)))))</f>
        <v/>
      </c>
      <c r="S244" s="21">
        <f>IF(OR($A244="",$R244=""),"",$R244-Setup!$B$3)</f>
        <v/>
      </c>
      <c r="T244" s="48">
        <f>IF($A244="","",IF(COUNTIFS(Payments!$B$5:$B$1004,$A244,Payments!$G$5:$G$1004,"Posted")=0,"",LOOKUP(2,1/((Payments!$B$5:$B$1004=$A244)*(Payments!$G$5:$G$1004="Posted")),Payments!$E$5:$E$1004)))</f>
        <v/>
      </c>
      <c r="U244" s="49">
        <f>IF(OR($A244="",$T244=""),"",SUMIFS(Payments!$F$5:$F$1004,Payments!$B$5:$B$1004,$A244,Payments!$G$5:$G$1004,"Posted",Payments!$E$5:$E$1004,$T244))</f>
        <v/>
      </c>
      <c r="V244" s="18" t="n"/>
      <c r="W244" s="46" t="n"/>
      <c r="X244" s="18" t="n"/>
      <c r="Y244" s="24">
        <f>IF($A244="","",IF($C244="Closed",IF($N244&lt;=0,"Paid","Closed With Balance"),IF(Setup!$B$3&lt;$F244,"Starts Later",IF($N244&lt;=0,"Paid",IF($O244&gt;0,"Overdue",IF(AND($R244&lt;&gt;"",$R244&gt;=Setup!$B$3,$R244&lt;=Setup!$B$3+Setup!$B$4),"Due Soon","Current"))))))</f>
        <v/>
      </c>
      <c r="Z244" s="24">
        <f>IF($A244="","",IF(OR($B244="",$C244="",$D244="",$E244="",$F244="",$G244&lt;=0,$H244&lt;=0,$V244=""),"Review",IF($H244&gt;$G244,"Review",IF(AND($W244&lt;&gt;"",NOT(ISNUMBER($W244))),"Review","OK"))))</f>
        <v/>
      </c>
      <c r="AA244" s="24">
        <f>IF($A244="","",IF(COUNTIF($A$5:$A$254,$A244)&gt;1,"Duplicate Plan ID","OK"))</f>
        <v/>
      </c>
    </row>
    <row r="245">
      <c r="A245" s="18" t="n"/>
      <c r="B245" s="18" t="n"/>
      <c r="C245" s="18" t="n"/>
      <c r="D245" s="18" t="n"/>
      <c r="E245" s="18" t="n"/>
      <c r="F245" s="46" t="n"/>
      <c r="G245" s="47" t="n"/>
      <c r="H245" s="47" t="n"/>
      <c r="I245" s="21">
        <f>IF($A245="","",IF(OR($G245&lt;=0,$H245&lt;=0),"",ROUNDUP($G245/$H245,0)))</f>
        <v/>
      </c>
      <c r="J245" s="48">
        <f>IF(OR($A245="",$F245="",$I245=""),"",EDATE($F245,$I245-1))</f>
        <v/>
      </c>
      <c r="K245" s="49">
        <f>IF(OR($A245="",$F245="",$G245&lt;=0,$H245&lt;=0),"",IF(Setup!$B$3&lt;$F245,0,MIN($G245,$H245*MIN($I245,DATEDIF($F245,Setup!$B$3,"m")+1))))</f>
        <v/>
      </c>
      <c r="L245" s="49">
        <f>IF($A245="","",SUMIFS(Payments!$F$5:$F$1004,Payments!$B$5:$B$1004,$A245,Payments!$G$5:$G$1004,"Posted",Payments!$E$5:$E$1004,"&lt;="&amp;Setup!$B$3))</f>
        <v/>
      </c>
      <c r="M245" s="49">
        <f>IF($A245="","",SUMIFS(Payments!$F$5:$F$1004,Payments!$B$5:$B$1004,$A245,Payments!$G$5:$G$1004,"Posted"))</f>
        <v/>
      </c>
      <c r="N245" s="49">
        <f>IF($A245="","",MAX(0,$G245-$L245))</f>
        <v/>
      </c>
      <c r="O245" s="49">
        <f>IF($A245="","",MAX(0,$K245-$L245))</f>
        <v/>
      </c>
      <c r="P245" s="21">
        <f>IF(OR($A245="",$O245&lt;=0,$R245=""),0,MAX(1,Setup!$B$3-$R245))</f>
        <v/>
      </c>
      <c r="Q245" s="24">
        <f>IF($A245="","",IF($O245&lt;=0,"",IF($P245&lt;=30,"1–30 Days",IF($P245&lt;=60,"31–60 Days",IF($P245&lt;=90,"61–90 Days","91+ Days")))))</f>
        <v/>
      </c>
      <c r="R245" s="48">
        <f>IF(OR($A245="",$F245="",$G245&lt;=0,$H245&lt;=0),"",IF($N245&lt;=0,"",EDATE($F245,MIN($I245-1,INT($L245/$H245)))))</f>
        <v/>
      </c>
      <c r="S245" s="21">
        <f>IF(OR($A245="",$R245=""),"",$R245-Setup!$B$3)</f>
        <v/>
      </c>
      <c r="T245" s="48">
        <f>IF($A245="","",IF(COUNTIFS(Payments!$B$5:$B$1004,$A245,Payments!$G$5:$G$1004,"Posted")=0,"",LOOKUP(2,1/((Payments!$B$5:$B$1004=$A245)*(Payments!$G$5:$G$1004="Posted")),Payments!$E$5:$E$1004)))</f>
        <v/>
      </c>
      <c r="U245" s="49">
        <f>IF(OR($A245="",$T245=""),"",SUMIFS(Payments!$F$5:$F$1004,Payments!$B$5:$B$1004,$A245,Payments!$G$5:$G$1004,"Posted",Payments!$E$5:$E$1004,$T245))</f>
        <v/>
      </c>
      <c r="V245" s="18" t="n"/>
      <c r="W245" s="46" t="n"/>
      <c r="X245" s="18" t="n"/>
      <c r="Y245" s="24">
        <f>IF($A245="","",IF($C245="Closed",IF($N245&lt;=0,"Paid","Closed With Balance"),IF(Setup!$B$3&lt;$F245,"Starts Later",IF($N245&lt;=0,"Paid",IF($O245&gt;0,"Overdue",IF(AND($R245&lt;&gt;"",$R245&gt;=Setup!$B$3,$R245&lt;=Setup!$B$3+Setup!$B$4),"Due Soon","Current"))))))</f>
        <v/>
      </c>
      <c r="Z245" s="24">
        <f>IF($A245="","",IF(OR($B245="",$C245="",$D245="",$E245="",$F245="",$G245&lt;=0,$H245&lt;=0,$V245=""),"Review",IF($H245&gt;$G245,"Review",IF(AND($W245&lt;&gt;"",NOT(ISNUMBER($W245))),"Review","OK"))))</f>
        <v/>
      </c>
      <c r="AA245" s="24">
        <f>IF($A245="","",IF(COUNTIF($A$5:$A$254,$A245)&gt;1,"Duplicate Plan ID","OK"))</f>
        <v/>
      </c>
    </row>
    <row r="246">
      <c r="A246" s="18" t="n"/>
      <c r="B246" s="18" t="n"/>
      <c r="C246" s="18" t="n"/>
      <c r="D246" s="18" t="n"/>
      <c r="E246" s="18" t="n"/>
      <c r="F246" s="46" t="n"/>
      <c r="G246" s="47" t="n"/>
      <c r="H246" s="47" t="n"/>
      <c r="I246" s="21">
        <f>IF($A246="","",IF(OR($G246&lt;=0,$H246&lt;=0),"",ROUNDUP($G246/$H246,0)))</f>
        <v/>
      </c>
      <c r="J246" s="48">
        <f>IF(OR($A246="",$F246="",$I246=""),"",EDATE($F246,$I246-1))</f>
        <v/>
      </c>
      <c r="K246" s="49">
        <f>IF(OR($A246="",$F246="",$G246&lt;=0,$H246&lt;=0),"",IF(Setup!$B$3&lt;$F246,0,MIN($G246,$H246*MIN($I246,DATEDIF($F246,Setup!$B$3,"m")+1))))</f>
        <v/>
      </c>
      <c r="L246" s="49">
        <f>IF($A246="","",SUMIFS(Payments!$F$5:$F$1004,Payments!$B$5:$B$1004,$A246,Payments!$G$5:$G$1004,"Posted",Payments!$E$5:$E$1004,"&lt;="&amp;Setup!$B$3))</f>
        <v/>
      </c>
      <c r="M246" s="49">
        <f>IF($A246="","",SUMIFS(Payments!$F$5:$F$1004,Payments!$B$5:$B$1004,$A246,Payments!$G$5:$G$1004,"Posted"))</f>
        <v/>
      </c>
      <c r="N246" s="49">
        <f>IF($A246="","",MAX(0,$G246-$L246))</f>
        <v/>
      </c>
      <c r="O246" s="49">
        <f>IF($A246="","",MAX(0,$K246-$L246))</f>
        <v/>
      </c>
      <c r="P246" s="21">
        <f>IF(OR($A246="",$O246&lt;=0,$R246=""),0,MAX(1,Setup!$B$3-$R246))</f>
        <v/>
      </c>
      <c r="Q246" s="24">
        <f>IF($A246="","",IF($O246&lt;=0,"",IF($P246&lt;=30,"1–30 Days",IF($P246&lt;=60,"31–60 Days",IF($P246&lt;=90,"61–90 Days","91+ Days")))))</f>
        <v/>
      </c>
      <c r="R246" s="48">
        <f>IF(OR($A246="",$F246="",$G246&lt;=0,$H246&lt;=0),"",IF($N246&lt;=0,"",EDATE($F246,MIN($I246-1,INT($L246/$H246)))))</f>
        <v/>
      </c>
      <c r="S246" s="21">
        <f>IF(OR($A246="",$R246=""),"",$R246-Setup!$B$3)</f>
        <v/>
      </c>
      <c r="T246" s="48">
        <f>IF($A246="","",IF(COUNTIFS(Payments!$B$5:$B$1004,$A246,Payments!$G$5:$G$1004,"Posted")=0,"",LOOKUP(2,1/((Payments!$B$5:$B$1004=$A246)*(Payments!$G$5:$G$1004="Posted")),Payments!$E$5:$E$1004)))</f>
        <v/>
      </c>
      <c r="U246" s="49">
        <f>IF(OR($A246="",$T246=""),"",SUMIFS(Payments!$F$5:$F$1004,Payments!$B$5:$B$1004,$A246,Payments!$G$5:$G$1004,"Posted",Payments!$E$5:$E$1004,$T246))</f>
        <v/>
      </c>
      <c r="V246" s="18" t="n"/>
      <c r="W246" s="46" t="n"/>
      <c r="X246" s="18" t="n"/>
      <c r="Y246" s="24">
        <f>IF($A246="","",IF($C246="Closed",IF($N246&lt;=0,"Paid","Closed With Balance"),IF(Setup!$B$3&lt;$F246,"Starts Later",IF($N246&lt;=0,"Paid",IF($O246&gt;0,"Overdue",IF(AND($R246&lt;&gt;"",$R246&gt;=Setup!$B$3,$R246&lt;=Setup!$B$3+Setup!$B$4),"Due Soon","Current"))))))</f>
        <v/>
      </c>
      <c r="Z246" s="24">
        <f>IF($A246="","",IF(OR($B246="",$C246="",$D246="",$E246="",$F246="",$G246&lt;=0,$H246&lt;=0,$V246=""),"Review",IF($H246&gt;$G246,"Review",IF(AND($W246&lt;&gt;"",NOT(ISNUMBER($W246))),"Review","OK"))))</f>
        <v/>
      </c>
      <c r="AA246" s="24">
        <f>IF($A246="","",IF(COUNTIF($A$5:$A$254,$A246)&gt;1,"Duplicate Plan ID","OK"))</f>
        <v/>
      </c>
    </row>
    <row r="247">
      <c r="A247" s="18" t="n"/>
      <c r="B247" s="18" t="n"/>
      <c r="C247" s="18" t="n"/>
      <c r="D247" s="18" t="n"/>
      <c r="E247" s="18" t="n"/>
      <c r="F247" s="46" t="n"/>
      <c r="G247" s="47" t="n"/>
      <c r="H247" s="47" t="n"/>
      <c r="I247" s="21">
        <f>IF($A247="","",IF(OR($G247&lt;=0,$H247&lt;=0),"",ROUNDUP($G247/$H247,0)))</f>
        <v/>
      </c>
      <c r="J247" s="48">
        <f>IF(OR($A247="",$F247="",$I247=""),"",EDATE($F247,$I247-1))</f>
        <v/>
      </c>
      <c r="K247" s="49">
        <f>IF(OR($A247="",$F247="",$G247&lt;=0,$H247&lt;=0),"",IF(Setup!$B$3&lt;$F247,0,MIN($G247,$H247*MIN($I247,DATEDIF($F247,Setup!$B$3,"m")+1))))</f>
        <v/>
      </c>
      <c r="L247" s="49">
        <f>IF($A247="","",SUMIFS(Payments!$F$5:$F$1004,Payments!$B$5:$B$1004,$A247,Payments!$G$5:$G$1004,"Posted",Payments!$E$5:$E$1004,"&lt;="&amp;Setup!$B$3))</f>
        <v/>
      </c>
      <c r="M247" s="49">
        <f>IF($A247="","",SUMIFS(Payments!$F$5:$F$1004,Payments!$B$5:$B$1004,$A247,Payments!$G$5:$G$1004,"Posted"))</f>
        <v/>
      </c>
      <c r="N247" s="49">
        <f>IF($A247="","",MAX(0,$G247-$L247))</f>
        <v/>
      </c>
      <c r="O247" s="49">
        <f>IF($A247="","",MAX(0,$K247-$L247))</f>
        <v/>
      </c>
      <c r="P247" s="21">
        <f>IF(OR($A247="",$O247&lt;=0,$R247=""),0,MAX(1,Setup!$B$3-$R247))</f>
        <v/>
      </c>
      <c r="Q247" s="24">
        <f>IF($A247="","",IF($O247&lt;=0,"",IF($P247&lt;=30,"1–30 Days",IF($P247&lt;=60,"31–60 Days",IF($P247&lt;=90,"61–90 Days","91+ Days")))))</f>
        <v/>
      </c>
      <c r="R247" s="48">
        <f>IF(OR($A247="",$F247="",$G247&lt;=0,$H247&lt;=0),"",IF($N247&lt;=0,"",EDATE($F247,MIN($I247-1,INT($L247/$H247)))))</f>
        <v/>
      </c>
      <c r="S247" s="21">
        <f>IF(OR($A247="",$R247=""),"",$R247-Setup!$B$3)</f>
        <v/>
      </c>
      <c r="T247" s="48">
        <f>IF($A247="","",IF(COUNTIFS(Payments!$B$5:$B$1004,$A247,Payments!$G$5:$G$1004,"Posted")=0,"",LOOKUP(2,1/((Payments!$B$5:$B$1004=$A247)*(Payments!$G$5:$G$1004="Posted")),Payments!$E$5:$E$1004)))</f>
        <v/>
      </c>
      <c r="U247" s="49">
        <f>IF(OR($A247="",$T247=""),"",SUMIFS(Payments!$F$5:$F$1004,Payments!$B$5:$B$1004,$A247,Payments!$G$5:$G$1004,"Posted",Payments!$E$5:$E$1004,$T247))</f>
        <v/>
      </c>
      <c r="V247" s="18" t="n"/>
      <c r="W247" s="46" t="n"/>
      <c r="X247" s="18" t="n"/>
      <c r="Y247" s="24">
        <f>IF($A247="","",IF($C247="Closed",IF($N247&lt;=0,"Paid","Closed With Balance"),IF(Setup!$B$3&lt;$F247,"Starts Later",IF($N247&lt;=0,"Paid",IF($O247&gt;0,"Overdue",IF(AND($R247&lt;&gt;"",$R247&gt;=Setup!$B$3,$R247&lt;=Setup!$B$3+Setup!$B$4),"Due Soon","Current"))))))</f>
        <v/>
      </c>
      <c r="Z247" s="24">
        <f>IF($A247="","",IF(OR($B247="",$C247="",$D247="",$E247="",$F247="",$G247&lt;=0,$H247&lt;=0,$V247=""),"Review",IF($H247&gt;$G247,"Review",IF(AND($W247&lt;&gt;"",NOT(ISNUMBER($W247))),"Review","OK"))))</f>
        <v/>
      </c>
      <c r="AA247" s="24">
        <f>IF($A247="","",IF(COUNTIF($A$5:$A$254,$A247)&gt;1,"Duplicate Plan ID","OK"))</f>
        <v/>
      </c>
    </row>
    <row r="248">
      <c r="A248" s="18" t="n"/>
      <c r="B248" s="18" t="n"/>
      <c r="C248" s="18" t="n"/>
      <c r="D248" s="18" t="n"/>
      <c r="E248" s="18" t="n"/>
      <c r="F248" s="46" t="n"/>
      <c r="G248" s="47" t="n"/>
      <c r="H248" s="47" t="n"/>
      <c r="I248" s="21">
        <f>IF($A248="","",IF(OR($G248&lt;=0,$H248&lt;=0),"",ROUNDUP($G248/$H248,0)))</f>
        <v/>
      </c>
      <c r="J248" s="48">
        <f>IF(OR($A248="",$F248="",$I248=""),"",EDATE($F248,$I248-1))</f>
        <v/>
      </c>
      <c r="K248" s="49">
        <f>IF(OR($A248="",$F248="",$G248&lt;=0,$H248&lt;=0),"",IF(Setup!$B$3&lt;$F248,0,MIN($G248,$H248*MIN($I248,DATEDIF($F248,Setup!$B$3,"m")+1))))</f>
        <v/>
      </c>
      <c r="L248" s="49">
        <f>IF($A248="","",SUMIFS(Payments!$F$5:$F$1004,Payments!$B$5:$B$1004,$A248,Payments!$G$5:$G$1004,"Posted",Payments!$E$5:$E$1004,"&lt;="&amp;Setup!$B$3))</f>
        <v/>
      </c>
      <c r="M248" s="49">
        <f>IF($A248="","",SUMIFS(Payments!$F$5:$F$1004,Payments!$B$5:$B$1004,$A248,Payments!$G$5:$G$1004,"Posted"))</f>
        <v/>
      </c>
      <c r="N248" s="49">
        <f>IF($A248="","",MAX(0,$G248-$L248))</f>
        <v/>
      </c>
      <c r="O248" s="49">
        <f>IF($A248="","",MAX(0,$K248-$L248))</f>
        <v/>
      </c>
      <c r="P248" s="21">
        <f>IF(OR($A248="",$O248&lt;=0,$R248=""),0,MAX(1,Setup!$B$3-$R248))</f>
        <v/>
      </c>
      <c r="Q248" s="24">
        <f>IF($A248="","",IF($O248&lt;=0,"",IF($P248&lt;=30,"1–30 Days",IF($P248&lt;=60,"31–60 Days",IF($P248&lt;=90,"61–90 Days","91+ Days")))))</f>
        <v/>
      </c>
      <c r="R248" s="48">
        <f>IF(OR($A248="",$F248="",$G248&lt;=0,$H248&lt;=0),"",IF($N248&lt;=0,"",EDATE($F248,MIN($I248-1,INT($L248/$H248)))))</f>
        <v/>
      </c>
      <c r="S248" s="21">
        <f>IF(OR($A248="",$R248=""),"",$R248-Setup!$B$3)</f>
        <v/>
      </c>
      <c r="T248" s="48">
        <f>IF($A248="","",IF(COUNTIFS(Payments!$B$5:$B$1004,$A248,Payments!$G$5:$G$1004,"Posted")=0,"",LOOKUP(2,1/((Payments!$B$5:$B$1004=$A248)*(Payments!$G$5:$G$1004="Posted")),Payments!$E$5:$E$1004)))</f>
        <v/>
      </c>
      <c r="U248" s="49">
        <f>IF(OR($A248="",$T248=""),"",SUMIFS(Payments!$F$5:$F$1004,Payments!$B$5:$B$1004,$A248,Payments!$G$5:$G$1004,"Posted",Payments!$E$5:$E$1004,$T248))</f>
        <v/>
      </c>
      <c r="V248" s="18" t="n"/>
      <c r="W248" s="46" t="n"/>
      <c r="X248" s="18" t="n"/>
      <c r="Y248" s="24">
        <f>IF($A248="","",IF($C248="Closed",IF($N248&lt;=0,"Paid","Closed With Balance"),IF(Setup!$B$3&lt;$F248,"Starts Later",IF($N248&lt;=0,"Paid",IF($O248&gt;0,"Overdue",IF(AND($R248&lt;&gt;"",$R248&gt;=Setup!$B$3,$R248&lt;=Setup!$B$3+Setup!$B$4),"Due Soon","Current"))))))</f>
        <v/>
      </c>
      <c r="Z248" s="24">
        <f>IF($A248="","",IF(OR($B248="",$C248="",$D248="",$E248="",$F248="",$G248&lt;=0,$H248&lt;=0,$V248=""),"Review",IF($H248&gt;$G248,"Review",IF(AND($W248&lt;&gt;"",NOT(ISNUMBER($W248))),"Review","OK"))))</f>
        <v/>
      </c>
      <c r="AA248" s="24">
        <f>IF($A248="","",IF(COUNTIF($A$5:$A$254,$A248)&gt;1,"Duplicate Plan ID","OK"))</f>
        <v/>
      </c>
    </row>
    <row r="249">
      <c r="A249" s="18" t="n"/>
      <c r="B249" s="18" t="n"/>
      <c r="C249" s="18" t="n"/>
      <c r="D249" s="18" t="n"/>
      <c r="E249" s="18" t="n"/>
      <c r="F249" s="46" t="n"/>
      <c r="G249" s="47" t="n"/>
      <c r="H249" s="47" t="n"/>
      <c r="I249" s="21">
        <f>IF($A249="","",IF(OR($G249&lt;=0,$H249&lt;=0),"",ROUNDUP($G249/$H249,0)))</f>
        <v/>
      </c>
      <c r="J249" s="48">
        <f>IF(OR($A249="",$F249="",$I249=""),"",EDATE($F249,$I249-1))</f>
        <v/>
      </c>
      <c r="K249" s="49">
        <f>IF(OR($A249="",$F249="",$G249&lt;=0,$H249&lt;=0),"",IF(Setup!$B$3&lt;$F249,0,MIN($G249,$H249*MIN($I249,DATEDIF($F249,Setup!$B$3,"m")+1))))</f>
        <v/>
      </c>
      <c r="L249" s="49">
        <f>IF($A249="","",SUMIFS(Payments!$F$5:$F$1004,Payments!$B$5:$B$1004,$A249,Payments!$G$5:$G$1004,"Posted",Payments!$E$5:$E$1004,"&lt;="&amp;Setup!$B$3))</f>
        <v/>
      </c>
      <c r="M249" s="49">
        <f>IF($A249="","",SUMIFS(Payments!$F$5:$F$1004,Payments!$B$5:$B$1004,$A249,Payments!$G$5:$G$1004,"Posted"))</f>
        <v/>
      </c>
      <c r="N249" s="49">
        <f>IF($A249="","",MAX(0,$G249-$L249))</f>
        <v/>
      </c>
      <c r="O249" s="49">
        <f>IF($A249="","",MAX(0,$K249-$L249))</f>
        <v/>
      </c>
      <c r="P249" s="21">
        <f>IF(OR($A249="",$O249&lt;=0,$R249=""),0,MAX(1,Setup!$B$3-$R249))</f>
        <v/>
      </c>
      <c r="Q249" s="24">
        <f>IF($A249="","",IF($O249&lt;=0,"",IF($P249&lt;=30,"1–30 Days",IF($P249&lt;=60,"31–60 Days",IF($P249&lt;=90,"61–90 Days","91+ Days")))))</f>
        <v/>
      </c>
      <c r="R249" s="48">
        <f>IF(OR($A249="",$F249="",$G249&lt;=0,$H249&lt;=0),"",IF($N249&lt;=0,"",EDATE($F249,MIN($I249-1,INT($L249/$H249)))))</f>
        <v/>
      </c>
      <c r="S249" s="21">
        <f>IF(OR($A249="",$R249=""),"",$R249-Setup!$B$3)</f>
        <v/>
      </c>
      <c r="T249" s="48">
        <f>IF($A249="","",IF(COUNTIFS(Payments!$B$5:$B$1004,$A249,Payments!$G$5:$G$1004,"Posted")=0,"",LOOKUP(2,1/((Payments!$B$5:$B$1004=$A249)*(Payments!$G$5:$G$1004="Posted")),Payments!$E$5:$E$1004)))</f>
        <v/>
      </c>
      <c r="U249" s="49">
        <f>IF(OR($A249="",$T249=""),"",SUMIFS(Payments!$F$5:$F$1004,Payments!$B$5:$B$1004,$A249,Payments!$G$5:$G$1004,"Posted",Payments!$E$5:$E$1004,$T249))</f>
        <v/>
      </c>
      <c r="V249" s="18" t="n"/>
      <c r="W249" s="46" t="n"/>
      <c r="X249" s="18" t="n"/>
      <c r="Y249" s="24">
        <f>IF($A249="","",IF($C249="Closed",IF($N249&lt;=0,"Paid","Closed With Balance"),IF(Setup!$B$3&lt;$F249,"Starts Later",IF($N249&lt;=0,"Paid",IF($O249&gt;0,"Overdue",IF(AND($R249&lt;&gt;"",$R249&gt;=Setup!$B$3,$R249&lt;=Setup!$B$3+Setup!$B$4),"Due Soon","Current"))))))</f>
        <v/>
      </c>
      <c r="Z249" s="24">
        <f>IF($A249="","",IF(OR($B249="",$C249="",$D249="",$E249="",$F249="",$G249&lt;=0,$H249&lt;=0,$V249=""),"Review",IF($H249&gt;$G249,"Review",IF(AND($W249&lt;&gt;"",NOT(ISNUMBER($W249))),"Review","OK"))))</f>
        <v/>
      </c>
      <c r="AA249" s="24">
        <f>IF($A249="","",IF(COUNTIF($A$5:$A$254,$A249)&gt;1,"Duplicate Plan ID","OK"))</f>
        <v/>
      </c>
    </row>
    <row r="250">
      <c r="A250" s="18" t="n"/>
      <c r="B250" s="18" t="n"/>
      <c r="C250" s="18" t="n"/>
      <c r="D250" s="18" t="n"/>
      <c r="E250" s="18" t="n"/>
      <c r="F250" s="46" t="n"/>
      <c r="G250" s="47" t="n"/>
      <c r="H250" s="47" t="n"/>
      <c r="I250" s="21">
        <f>IF($A250="","",IF(OR($G250&lt;=0,$H250&lt;=0),"",ROUNDUP($G250/$H250,0)))</f>
        <v/>
      </c>
      <c r="J250" s="48">
        <f>IF(OR($A250="",$F250="",$I250=""),"",EDATE($F250,$I250-1))</f>
        <v/>
      </c>
      <c r="K250" s="49">
        <f>IF(OR($A250="",$F250="",$G250&lt;=0,$H250&lt;=0),"",IF(Setup!$B$3&lt;$F250,0,MIN($G250,$H250*MIN($I250,DATEDIF($F250,Setup!$B$3,"m")+1))))</f>
        <v/>
      </c>
      <c r="L250" s="49">
        <f>IF($A250="","",SUMIFS(Payments!$F$5:$F$1004,Payments!$B$5:$B$1004,$A250,Payments!$G$5:$G$1004,"Posted",Payments!$E$5:$E$1004,"&lt;="&amp;Setup!$B$3))</f>
        <v/>
      </c>
      <c r="M250" s="49">
        <f>IF($A250="","",SUMIFS(Payments!$F$5:$F$1004,Payments!$B$5:$B$1004,$A250,Payments!$G$5:$G$1004,"Posted"))</f>
        <v/>
      </c>
      <c r="N250" s="49">
        <f>IF($A250="","",MAX(0,$G250-$L250))</f>
        <v/>
      </c>
      <c r="O250" s="49">
        <f>IF($A250="","",MAX(0,$K250-$L250))</f>
        <v/>
      </c>
      <c r="P250" s="21">
        <f>IF(OR($A250="",$O250&lt;=0,$R250=""),0,MAX(1,Setup!$B$3-$R250))</f>
        <v/>
      </c>
      <c r="Q250" s="24">
        <f>IF($A250="","",IF($O250&lt;=0,"",IF($P250&lt;=30,"1–30 Days",IF($P250&lt;=60,"31–60 Days",IF($P250&lt;=90,"61–90 Days","91+ Days")))))</f>
        <v/>
      </c>
      <c r="R250" s="48">
        <f>IF(OR($A250="",$F250="",$G250&lt;=0,$H250&lt;=0),"",IF($N250&lt;=0,"",EDATE($F250,MIN($I250-1,INT($L250/$H250)))))</f>
        <v/>
      </c>
      <c r="S250" s="21">
        <f>IF(OR($A250="",$R250=""),"",$R250-Setup!$B$3)</f>
        <v/>
      </c>
      <c r="T250" s="48">
        <f>IF($A250="","",IF(COUNTIFS(Payments!$B$5:$B$1004,$A250,Payments!$G$5:$G$1004,"Posted")=0,"",LOOKUP(2,1/((Payments!$B$5:$B$1004=$A250)*(Payments!$G$5:$G$1004="Posted")),Payments!$E$5:$E$1004)))</f>
        <v/>
      </c>
      <c r="U250" s="49">
        <f>IF(OR($A250="",$T250=""),"",SUMIFS(Payments!$F$5:$F$1004,Payments!$B$5:$B$1004,$A250,Payments!$G$5:$G$1004,"Posted",Payments!$E$5:$E$1004,$T250))</f>
        <v/>
      </c>
      <c r="V250" s="18" t="n"/>
      <c r="W250" s="46" t="n"/>
      <c r="X250" s="18" t="n"/>
      <c r="Y250" s="24">
        <f>IF($A250="","",IF($C250="Closed",IF($N250&lt;=0,"Paid","Closed With Balance"),IF(Setup!$B$3&lt;$F250,"Starts Later",IF($N250&lt;=0,"Paid",IF($O250&gt;0,"Overdue",IF(AND($R250&lt;&gt;"",$R250&gt;=Setup!$B$3,$R250&lt;=Setup!$B$3+Setup!$B$4),"Due Soon","Current"))))))</f>
        <v/>
      </c>
      <c r="Z250" s="24">
        <f>IF($A250="","",IF(OR($B250="",$C250="",$D250="",$E250="",$F250="",$G250&lt;=0,$H250&lt;=0,$V250=""),"Review",IF($H250&gt;$G250,"Review",IF(AND($W250&lt;&gt;"",NOT(ISNUMBER($W250))),"Review","OK"))))</f>
        <v/>
      </c>
      <c r="AA250" s="24">
        <f>IF($A250="","",IF(COUNTIF($A$5:$A$254,$A250)&gt;1,"Duplicate Plan ID","OK"))</f>
        <v/>
      </c>
    </row>
    <row r="251">
      <c r="A251" s="18" t="n"/>
      <c r="B251" s="18" t="n"/>
      <c r="C251" s="18" t="n"/>
      <c r="D251" s="18" t="n"/>
      <c r="E251" s="18" t="n"/>
      <c r="F251" s="46" t="n"/>
      <c r="G251" s="47" t="n"/>
      <c r="H251" s="47" t="n"/>
      <c r="I251" s="21">
        <f>IF($A251="","",IF(OR($G251&lt;=0,$H251&lt;=0),"",ROUNDUP($G251/$H251,0)))</f>
        <v/>
      </c>
      <c r="J251" s="48">
        <f>IF(OR($A251="",$F251="",$I251=""),"",EDATE($F251,$I251-1))</f>
        <v/>
      </c>
      <c r="K251" s="49">
        <f>IF(OR($A251="",$F251="",$G251&lt;=0,$H251&lt;=0),"",IF(Setup!$B$3&lt;$F251,0,MIN($G251,$H251*MIN($I251,DATEDIF($F251,Setup!$B$3,"m")+1))))</f>
        <v/>
      </c>
      <c r="L251" s="49">
        <f>IF($A251="","",SUMIFS(Payments!$F$5:$F$1004,Payments!$B$5:$B$1004,$A251,Payments!$G$5:$G$1004,"Posted",Payments!$E$5:$E$1004,"&lt;="&amp;Setup!$B$3))</f>
        <v/>
      </c>
      <c r="M251" s="49">
        <f>IF($A251="","",SUMIFS(Payments!$F$5:$F$1004,Payments!$B$5:$B$1004,$A251,Payments!$G$5:$G$1004,"Posted"))</f>
        <v/>
      </c>
      <c r="N251" s="49">
        <f>IF($A251="","",MAX(0,$G251-$L251))</f>
        <v/>
      </c>
      <c r="O251" s="49">
        <f>IF($A251="","",MAX(0,$K251-$L251))</f>
        <v/>
      </c>
      <c r="P251" s="21">
        <f>IF(OR($A251="",$O251&lt;=0,$R251=""),0,MAX(1,Setup!$B$3-$R251))</f>
        <v/>
      </c>
      <c r="Q251" s="24">
        <f>IF($A251="","",IF($O251&lt;=0,"",IF($P251&lt;=30,"1–30 Days",IF($P251&lt;=60,"31–60 Days",IF($P251&lt;=90,"61–90 Days","91+ Days")))))</f>
        <v/>
      </c>
      <c r="R251" s="48">
        <f>IF(OR($A251="",$F251="",$G251&lt;=0,$H251&lt;=0),"",IF($N251&lt;=0,"",EDATE($F251,MIN($I251-1,INT($L251/$H251)))))</f>
        <v/>
      </c>
      <c r="S251" s="21">
        <f>IF(OR($A251="",$R251=""),"",$R251-Setup!$B$3)</f>
        <v/>
      </c>
      <c r="T251" s="48">
        <f>IF($A251="","",IF(COUNTIFS(Payments!$B$5:$B$1004,$A251,Payments!$G$5:$G$1004,"Posted")=0,"",LOOKUP(2,1/((Payments!$B$5:$B$1004=$A251)*(Payments!$G$5:$G$1004="Posted")),Payments!$E$5:$E$1004)))</f>
        <v/>
      </c>
      <c r="U251" s="49">
        <f>IF(OR($A251="",$T251=""),"",SUMIFS(Payments!$F$5:$F$1004,Payments!$B$5:$B$1004,$A251,Payments!$G$5:$G$1004,"Posted",Payments!$E$5:$E$1004,$T251))</f>
        <v/>
      </c>
      <c r="V251" s="18" t="n"/>
      <c r="W251" s="46" t="n"/>
      <c r="X251" s="18" t="n"/>
      <c r="Y251" s="24">
        <f>IF($A251="","",IF($C251="Closed",IF($N251&lt;=0,"Paid","Closed With Balance"),IF(Setup!$B$3&lt;$F251,"Starts Later",IF($N251&lt;=0,"Paid",IF($O251&gt;0,"Overdue",IF(AND($R251&lt;&gt;"",$R251&gt;=Setup!$B$3,$R251&lt;=Setup!$B$3+Setup!$B$4),"Due Soon","Current"))))))</f>
        <v/>
      </c>
      <c r="Z251" s="24">
        <f>IF($A251="","",IF(OR($B251="",$C251="",$D251="",$E251="",$F251="",$G251&lt;=0,$H251&lt;=0,$V251=""),"Review",IF($H251&gt;$G251,"Review",IF(AND($W251&lt;&gt;"",NOT(ISNUMBER($W251))),"Review","OK"))))</f>
        <v/>
      </c>
      <c r="AA251" s="24">
        <f>IF($A251="","",IF(COUNTIF($A$5:$A$254,$A251)&gt;1,"Duplicate Plan ID","OK"))</f>
        <v/>
      </c>
    </row>
    <row r="252">
      <c r="A252" s="18" t="n"/>
      <c r="B252" s="18" t="n"/>
      <c r="C252" s="18" t="n"/>
      <c r="D252" s="18" t="n"/>
      <c r="E252" s="18" t="n"/>
      <c r="F252" s="46" t="n"/>
      <c r="G252" s="47" t="n"/>
      <c r="H252" s="47" t="n"/>
      <c r="I252" s="21">
        <f>IF($A252="","",IF(OR($G252&lt;=0,$H252&lt;=0),"",ROUNDUP($G252/$H252,0)))</f>
        <v/>
      </c>
      <c r="J252" s="48">
        <f>IF(OR($A252="",$F252="",$I252=""),"",EDATE($F252,$I252-1))</f>
        <v/>
      </c>
      <c r="K252" s="49">
        <f>IF(OR($A252="",$F252="",$G252&lt;=0,$H252&lt;=0),"",IF(Setup!$B$3&lt;$F252,0,MIN($G252,$H252*MIN($I252,DATEDIF($F252,Setup!$B$3,"m")+1))))</f>
        <v/>
      </c>
      <c r="L252" s="49">
        <f>IF($A252="","",SUMIFS(Payments!$F$5:$F$1004,Payments!$B$5:$B$1004,$A252,Payments!$G$5:$G$1004,"Posted",Payments!$E$5:$E$1004,"&lt;="&amp;Setup!$B$3))</f>
        <v/>
      </c>
      <c r="M252" s="49">
        <f>IF($A252="","",SUMIFS(Payments!$F$5:$F$1004,Payments!$B$5:$B$1004,$A252,Payments!$G$5:$G$1004,"Posted"))</f>
        <v/>
      </c>
      <c r="N252" s="49">
        <f>IF($A252="","",MAX(0,$G252-$L252))</f>
        <v/>
      </c>
      <c r="O252" s="49">
        <f>IF($A252="","",MAX(0,$K252-$L252))</f>
        <v/>
      </c>
      <c r="P252" s="21">
        <f>IF(OR($A252="",$O252&lt;=0,$R252=""),0,MAX(1,Setup!$B$3-$R252))</f>
        <v/>
      </c>
      <c r="Q252" s="24">
        <f>IF($A252="","",IF($O252&lt;=0,"",IF($P252&lt;=30,"1–30 Days",IF($P252&lt;=60,"31–60 Days",IF($P252&lt;=90,"61–90 Days","91+ Days")))))</f>
        <v/>
      </c>
      <c r="R252" s="48">
        <f>IF(OR($A252="",$F252="",$G252&lt;=0,$H252&lt;=0),"",IF($N252&lt;=0,"",EDATE($F252,MIN($I252-1,INT($L252/$H252)))))</f>
        <v/>
      </c>
      <c r="S252" s="21">
        <f>IF(OR($A252="",$R252=""),"",$R252-Setup!$B$3)</f>
        <v/>
      </c>
      <c r="T252" s="48">
        <f>IF($A252="","",IF(COUNTIFS(Payments!$B$5:$B$1004,$A252,Payments!$G$5:$G$1004,"Posted")=0,"",LOOKUP(2,1/((Payments!$B$5:$B$1004=$A252)*(Payments!$G$5:$G$1004="Posted")),Payments!$E$5:$E$1004)))</f>
        <v/>
      </c>
      <c r="U252" s="49">
        <f>IF(OR($A252="",$T252=""),"",SUMIFS(Payments!$F$5:$F$1004,Payments!$B$5:$B$1004,$A252,Payments!$G$5:$G$1004,"Posted",Payments!$E$5:$E$1004,$T252))</f>
        <v/>
      </c>
      <c r="V252" s="18" t="n"/>
      <c r="W252" s="46" t="n"/>
      <c r="X252" s="18" t="n"/>
      <c r="Y252" s="24">
        <f>IF($A252="","",IF($C252="Closed",IF($N252&lt;=0,"Paid","Closed With Balance"),IF(Setup!$B$3&lt;$F252,"Starts Later",IF($N252&lt;=0,"Paid",IF($O252&gt;0,"Overdue",IF(AND($R252&lt;&gt;"",$R252&gt;=Setup!$B$3,$R252&lt;=Setup!$B$3+Setup!$B$4),"Due Soon","Current"))))))</f>
        <v/>
      </c>
      <c r="Z252" s="24">
        <f>IF($A252="","",IF(OR($B252="",$C252="",$D252="",$E252="",$F252="",$G252&lt;=0,$H252&lt;=0,$V252=""),"Review",IF($H252&gt;$G252,"Review",IF(AND($W252&lt;&gt;"",NOT(ISNUMBER($W252))),"Review","OK"))))</f>
        <v/>
      </c>
      <c r="AA252" s="24">
        <f>IF($A252="","",IF(COUNTIF($A$5:$A$254,$A252)&gt;1,"Duplicate Plan ID","OK"))</f>
        <v/>
      </c>
    </row>
    <row r="253">
      <c r="A253" s="18" t="n"/>
      <c r="B253" s="18" t="n"/>
      <c r="C253" s="18" t="n"/>
      <c r="D253" s="18" t="n"/>
      <c r="E253" s="18" t="n"/>
      <c r="F253" s="46" t="n"/>
      <c r="G253" s="47" t="n"/>
      <c r="H253" s="47" t="n"/>
      <c r="I253" s="21">
        <f>IF($A253="","",IF(OR($G253&lt;=0,$H253&lt;=0),"",ROUNDUP($G253/$H253,0)))</f>
        <v/>
      </c>
      <c r="J253" s="48">
        <f>IF(OR($A253="",$F253="",$I253=""),"",EDATE($F253,$I253-1))</f>
        <v/>
      </c>
      <c r="K253" s="49">
        <f>IF(OR($A253="",$F253="",$G253&lt;=0,$H253&lt;=0),"",IF(Setup!$B$3&lt;$F253,0,MIN($G253,$H253*MIN($I253,DATEDIF($F253,Setup!$B$3,"m")+1))))</f>
        <v/>
      </c>
      <c r="L253" s="49">
        <f>IF($A253="","",SUMIFS(Payments!$F$5:$F$1004,Payments!$B$5:$B$1004,$A253,Payments!$G$5:$G$1004,"Posted",Payments!$E$5:$E$1004,"&lt;="&amp;Setup!$B$3))</f>
        <v/>
      </c>
      <c r="M253" s="49">
        <f>IF($A253="","",SUMIFS(Payments!$F$5:$F$1004,Payments!$B$5:$B$1004,$A253,Payments!$G$5:$G$1004,"Posted"))</f>
        <v/>
      </c>
      <c r="N253" s="49">
        <f>IF($A253="","",MAX(0,$G253-$L253))</f>
        <v/>
      </c>
      <c r="O253" s="49">
        <f>IF($A253="","",MAX(0,$K253-$L253))</f>
        <v/>
      </c>
      <c r="P253" s="21">
        <f>IF(OR($A253="",$O253&lt;=0,$R253=""),0,MAX(1,Setup!$B$3-$R253))</f>
        <v/>
      </c>
      <c r="Q253" s="24">
        <f>IF($A253="","",IF($O253&lt;=0,"",IF($P253&lt;=30,"1–30 Days",IF($P253&lt;=60,"31–60 Days",IF($P253&lt;=90,"61–90 Days","91+ Days")))))</f>
        <v/>
      </c>
      <c r="R253" s="48">
        <f>IF(OR($A253="",$F253="",$G253&lt;=0,$H253&lt;=0),"",IF($N253&lt;=0,"",EDATE($F253,MIN($I253-1,INT($L253/$H253)))))</f>
        <v/>
      </c>
      <c r="S253" s="21">
        <f>IF(OR($A253="",$R253=""),"",$R253-Setup!$B$3)</f>
        <v/>
      </c>
      <c r="T253" s="48">
        <f>IF($A253="","",IF(COUNTIFS(Payments!$B$5:$B$1004,$A253,Payments!$G$5:$G$1004,"Posted")=0,"",LOOKUP(2,1/((Payments!$B$5:$B$1004=$A253)*(Payments!$G$5:$G$1004="Posted")),Payments!$E$5:$E$1004)))</f>
        <v/>
      </c>
      <c r="U253" s="49">
        <f>IF(OR($A253="",$T253=""),"",SUMIFS(Payments!$F$5:$F$1004,Payments!$B$5:$B$1004,$A253,Payments!$G$5:$G$1004,"Posted",Payments!$E$5:$E$1004,$T253))</f>
        <v/>
      </c>
      <c r="V253" s="18" t="n"/>
      <c r="W253" s="46" t="n"/>
      <c r="X253" s="18" t="n"/>
      <c r="Y253" s="24">
        <f>IF($A253="","",IF($C253="Closed",IF($N253&lt;=0,"Paid","Closed With Balance"),IF(Setup!$B$3&lt;$F253,"Starts Later",IF($N253&lt;=0,"Paid",IF($O253&gt;0,"Overdue",IF(AND($R253&lt;&gt;"",$R253&gt;=Setup!$B$3,$R253&lt;=Setup!$B$3+Setup!$B$4),"Due Soon","Current"))))))</f>
        <v/>
      </c>
      <c r="Z253" s="24">
        <f>IF($A253="","",IF(OR($B253="",$C253="",$D253="",$E253="",$F253="",$G253&lt;=0,$H253&lt;=0,$V253=""),"Review",IF($H253&gt;$G253,"Review",IF(AND($W253&lt;&gt;"",NOT(ISNUMBER($W253))),"Review","OK"))))</f>
        <v/>
      </c>
      <c r="AA253" s="24">
        <f>IF($A253="","",IF(COUNTIF($A$5:$A$254,$A253)&gt;1,"Duplicate Plan ID","OK"))</f>
        <v/>
      </c>
    </row>
    <row r="254">
      <c r="A254" s="18" t="n"/>
      <c r="B254" s="18" t="n"/>
      <c r="C254" s="18" t="n"/>
      <c r="D254" s="18" t="n"/>
      <c r="E254" s="18" t="n"/>
      <c r="F254" s="46" t="n"/>
      <c r="G254" s="47" t="n"/>
      <c r="H254" s="47" t="n"/>
      <c r="I254" s="21">
        <f>IF($A254="","",IF(OR($G254&lt;=0,$H254&lt;=0),"",ROUNDUP($G254/$H254,0)))</f>
        <v/>
      </c>
      <c r="J254" s="48">
        <f>IF(OR($A254="",$F254="",$I254=""),"",EDATE($F254,$I254-1))</f>
        <v/>
      </c>
      <c r="K254" s="49">
        <f>IF(OR($A254="",$F254="",$G254&lt;=0,$H254&lt;=0),"",IF(Setup!$B$3&lt;$F254,0,MIN($G254,$H254*MIN($I254,DATEDIF($F254,Setup!$B$3,"m")+1))))</f>
        <v/>
      </c>
      <c r="L254" s="49">
        <f>IF($A254="","",SUMIFS(Payments!$F$5:$F$1004,Payments!$B$5:$B$1004,$A254,Payments!$G$5:$G$1004,"Posted",Payments!$E$5:$E$1004,"&lt;="&amp;Setup!$B$3))</f>
        <v/>
      </c>
      <c r="M254" s="49">
        <f>IF($A254="","",SUMIFS(Payments!$F$5:$F$1004,Payments!$B$5:$B$1004,$A254,Payments!$G$5:$G$1004,"Posted"))</f>
        <v/>
      </c>
      <c r="N254" s="49">
        <f>IF($A254="","",MAX(0,$G254-$L254))</f>
        <v/>
      </c>
      <c r="O254" s="49">
        <f>IF($A254="","",MAX(0,$K254-$L254))</f>
        <v/>
      </c>
      <c r="P254" s="21">
        <f>IF(OR($A254="",$O254&lt;=0,$R254=""),0,MAX(1,Setup!$B$3-$R254))</f>
        <v/>
      </c>
      <c r="Q254" s="24">
        <f>IF($A254="","",IF($O254&lt;=0,"",IF($P254&lt;=30,"1–30 Days",IF($P254&lt;=60,"31–60 Days",IF($P254&lt;=90,"61–90 Days","91+ Days")))))</f>
        <v/>
      </c>
      <c r="R254" s="48">
        <f>IF(OR($A254="",$F254="",$G254&lt;=0,$H254&lt;=0),"",IF($N254&lt;=0,"",EDATE($F254,MIN($I254-1,INT($L254/$H254)))))</f>
        <v/>
      </c>
      <c r="S254" s="21">
        <f>IF(OR($A254="",$R254=""),"",$R254-Setup!$B$3)</f>
        <v/>
      </c>
      <c r="T254" s="48">
        <f>IF($A254="","",IF(COUNTIFS(Payments!$B$5:$B$1004,$A254,Payments!$G$5:$G$1004,"Posted")=0,"",LOOKUP(2,1/((Payments!$B$5:$B$1004=$A254)*(Payments!$G$5:$G$1004="Posted")),Payments!$E$5:$E$1004)))</f>
        <v/>
      </c>
      <c r="U254" s="49">
        <f>IF(OR($A254="",$T254=""),"",SUMIFS(Payments!$F$5:$F$1004,Payments!$B$5:$B$1004,$A254,Payments!$G$5:$G$1004,"Posted",Payments!$E$5:$E$1004,$T254))</f>
        <v/>
      </c>
      <c r="V254" s="18" t="n"/>
      <c r="W254" s="46" t="n"/>
      <c r="X254" s="18" t="n"/>
      <c r="Y254" s="24">
        <f>IF($A254="","",IF($C254="Closed",IF($N254&lt;=0,"Paid","Closed With Balance"),IF(Setup!$B$3&lt;$F254,"Starts Later",IF($N254&lt;=0,"Paid",IF($O254&gt;0,"Overdue",IF(AND($R254&lt;&gt;"",$R254&gt;=Setup!$B$3,$R254&lt;=Setup!$B$3+Setup!$B$4),"Due Soon","Current"))))))</f>
        <v/>
      </c>
      <c r="Z254" s="24">
        <f>IF($A254="","",IF(OR($B254="",$C254="",$D254="",$E254="",$F254="",$G254&lt;=0,$H254&lt;=0,$V254=""),"Review",IF($H254&gt;$G254,"Review",IF(AND($W254&lt;&gt;"",NOT(ISNUMBER($W254))),"Review","OK"))))</f>
        <v/>
      </c>
      <c r="AA254" s="24">
        <f>IF($A254="","",IF(COUNTIF($A$5:$A$254,$A254)&gt;1,"Duplicate Plan ID","OK"))</f>
        <v/>
      </c>
    </row>
  </sheetData>
  <autoFilter ref="A4:AA254"/>
  <mergeCells count="1">
    <mergeCell ref="A1:AA1"/>
  </mergeCells>
  <conditionalFormatting sqref="A5:AA254">
    <cfRule type="expression" priority="1" dxfId="0" stopIfTrue="1">
      <formula>$A5=""</formula>
    </cfRule>
    <cfRule type="expression" priority="2" dxfId="1" stopIfTrue="1">
      <formula>$AA5="Duplicate Plan ID"</formula>
    </cfRule>
    <cfRule type="expression" priority="3" dxfId="2" stopIfTrue="1">
      <formula>$Z5="Review"</formula>
    </cfRule>
    <cfRule type="expression" priority="4" dxfId="1" stopIfTrue="0">
      <formula>$Y5="Overdue"</formula>
    </cfRule>
    <cfRule type="expression" priority="5" dxfId="3" stopIfTrue="0">
      <formula>$Y5="Due Soon"</formula>
    </cfRule>
    <cfRule type="expression" priority="6" dxfId="4" stopIfTrue="0">
      <formula>$Y5="Current"</formula>
    </cfRule>
    <cfRule type="expression" priority="7" dxfId="5" stopIfTrue="0">
      <formula>$Y5="Paid"</formula>
    </cfRule>
    <cfRule type="expression" priority="8" dxfId="6" stopIfTrue="0">
      <formula>$Y5="Starts Later"</formula>
    </cfRule>
    <cfRule type="expression" priority="9" dxfId="7" stopIfTrue="0">
      <formula>$Y5="Closed With Balance"</formula>
    </cfRule>
  </conditionalFormatting>
  <dataValidations count="12">
    <dataValidation sqref="A5:A254" showDropDown="0" showInputMessage="0" showErrorMessage="1" allowBlank="0" type="textLength" operator="between">
      <formula1>1</formula1>
      <formula2>20</formula2>
    </dataValidation>
    <dataValidation sqref="A5:A254" showDropDown="0" showInputMessage="0" showErrorMessage="1" allowBlank="0" type="custom">
      <formula1>=OR(A5="",COUNTIF($A$5:$A$254,A5)=1)</formula1>
    </dataValidation>
    <dataValidation sqref="B5:B254" showDropDown="0" showInputMessage="0" showErrorMessage="1" allowBlank="0" type="textLength" operator="between">
      <formula1>1</formula1>
      <formula2>40</formula2>
    </dataValidation>
    <dataValidation sqref="C5:C254" showDropDown="0" showInputMessage="0" showErrorMessage="1" allowBlank="0" type="list">
      <formula1>=Setup!$F$3:$F$4</formula1>
    </dataValidation>
    <dataValidation sqref="D5:D254" showDropDown="0" showInputMessage="0" showErrorMessage="1" allowBlank="0" type="list">
      <formula1>=Setup!$D$3:$D$7</formula1>
    </dataValidation>
    <dataValidation sqref="E5:E254" showDropDown="0" showInputMessage="0" showErrorMessage="1" allowBlank="0" type="list">
      <formula1>=Setup!$H$3:$H$6</formula1>
    </dataValidation>
    <dataValidation sqref="F5:F254" showDropDown="0" showInputMessage="0" showErrorMessage="1" allowBlank="0" type="date" operator="between">
      <formula1>DATE(2020,1,1)</formula1>
      <formula2>DATE(2035,12,31)</formula2>
    </dataValidation>
    <dataValidation sqref="G5:G254" showDropDown="0" showInputMessage="0" showErrorMessage="1" allowBlank="0" type="decimal" operator="between">
      <formula1>0.01</formula1>
      <formula2>100000</formula2>
    </dataValidation>
    <dataValidation sqref="H5:H254" showDropDown="0" showInputMessage="0" showErrorMessage="1" allowBlank="0" type="decimal" operator="between">
      <formula1>0.01</formula1>
      <formula2>10000</formula2>
    </dataValidation>
    <dataValidation sqref="V5:V254" showDropDown="0" showInputMessage="0" showErrorMessage="1" allowBlank="0" type="list">
      <formula1>=Setup!$J$3:$J$8</formula1>
    </dataValidation>
    <dataValidation sqref="W5:W254" showDropDown="0" showInputMessage="0" showErrorMessage="1" allowBlank="0" type="date" operator="between">
      <formula1>DATE(2020,1,1)</formula1>
      <formula2>DATE(2035,12,31)</formula2>
    </dataValidation>
    <dataValidation sqref="X5:X254" showDropDown="0" showInputMessage="0" showErrorMessage="1" allowBlank="0" type="textLength" errorStyle="warning" operator="lessThanOrEqual">
      <formula1>120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1004"/>
  <sheetViews>
    <sheetView workbookViewId="0">
      <pane ySplit="4" topLeftCell="A5" activePane="bottomLeft" state="frozen"/>
      <selection pane="bottomLeft" activeCell="A1" sqref="A1"/>
    </sheetView>
  </sheetViews>
  <sheetFormatPr baseColWidth="8" defaultRowHeight="15"/>
  <cols>
    <col width="17" customWidth="1" min="1" max="1"/>
    <col width="16" customWidth="1" min="2" max="2"/>
    <col width="21" customWidth="1" min="3" max="3"/>
    <col width="28" customWidth="1" min="4" max="4"/>
    <col width="15" customWidth="1" min="5" max="5"/>
    <col width="16" customWidth="1" min="6" max="6"/>
    <col width="16" customWidth="1" min="7" max="7"/>
    <col width="17" customWidth="1" min="8" max="8"/>
    <col width="19" customWidth="1" min="9" max="9"/>
    <col width="17" customWidth="1" min="10" max="10"/>
    <col width="34" customWidth="1" min="11" max="11"/>
    <col width="23" customWidth="1" min="12" max="12"/>
    <col width="13" customWidth="1" min="13" max="13"/>
  </cols>
  <sheetData>
    <row r="1" ht="28" customHeight="1">
      <c r="A1" s="1" t="inlineStr">
        <is>
          <t>Payments</t>
        </is>
      </c>
    </row>
    <row r="2">
      <c r="A2" s="3" t="inlineStr">
        <is>
          <t>Enter one row per payment transaction. Do not enter card, bank, or other sensitive financial account numbers.</t>
        </is>
      </c>
    </row>
    <row r="4" ht="32" customHeight="1">
      <c r="A4" s="12" t="inlineStr">
        <is>
          <t>Payment ID</t>
        </is>
      </c>
      <c r="B4" s="12" t="inlineStr">
        <is>
          <t>Plan ID</t>
        </is>
      </c>
      <c r="C4" s="12" t="inlineStr">
        <is>
          <t>Account Alias</t>
        </is>
      </c>
      <c r="D4" s="12" t="inlineStr">
        <is>
          <t>Clinic</t>
        </is>
      </c>
      <c r="E4" s="12" t="inlineStr">
        <is>
          <t>Payment Date</t>
        </is>
      </c>
      <c r="F4" s="12" t="inlineStr">
        <is>
          <t>Payment Amount</t>
        </is>
      </c>
      <c r="G4" s="12" t="inlineStr">
        <is>
          <t>Payment Status</t>
        </is>
      </c>
      <c r="H4" s="12" t="inlineStr">
        <is>
          <t>Payment Method</t>
        </is>
      </c>
      <c r="I4" s="12" t="inlineStr">
        <is>
          <t>Receipt Reference</t>
        </is>
      </c>
      <c r="J4" s="12" t="inlineStr">
        <is>
          <t>Entered By</t>
        </is>
      </c>
      <c r="K4" s="12" t="inlineStr">
        <is>
          <t>Administrative Note</t>
        </is>
      </c>
      <c r="L4" s="12" t="inlineStr">
        <is>
          <t>Transaction Check</t>
        </is>
      </c>
      <c r="M4" s="12" t="inlineStr">
        <is>
          <t>Row Check</t>
        </is>
      </c>
    </row>
    <row r="5">
      <c r="A5" s="18" t="inlineStr">
        <is>
          <t>PAY-260001</t>
        </is>
      </c>
      <c r="B5" s="18" t="inlineStr">
        <is>
          <t>PPF-26001</t>
        </is>
      </c>
      <c r="C5" s="24">
        <f>IF($B5="","",IFERROR(INDEX('Payment Plans'!$B$5:$B$254,MATCH($B5,'Payment Plans'!$A$5:$A$254,0)),""))</f>
        <v/>
      </c>
      <c r="D5" s="24">
        <f>IF($B5="","",IFERROR(INDEX('Payment Plans'!$D$5:$D$254,MATCH($B5,'Payment Plans'!$A$5:$A$254,0)),""))</f>
        <v/>
      </c>
      <c r="E5" s="46" t="n">
        <v>46127</v>
      </c>
      <c r="F5" s="47" t="n">
        <v>100</v>
      </c>
      <c r="G5" s="18" t="inlineStr">
        <is>
          <t>Posted</t>
        </is>
      </c>
      <c r="H5" s="18" t="inlineStr">
        <is>
          <t>Credit Card</t>
        </is>
      </c>
      <c r="I5" s="18" t="inlineStr">
        <is>
          <t>RCPT-A001</t>
        </is>
      </c>
      <c r="J5" s="18" t="inlineStr">
        <is>
          <t>Staff A</t>
        </is>
      </c>
      <c r="K5" s="18" t="inlineStr">
        <is>
          <t>First installment.</t>
        </is>
      </c>
      <c r="L5" s="24">
        <f>IF($A5="","",IF(COUNTIF('Payment Plans'!$A$5:$A$254,$B5)=0,"Unknown Plan ID",IF(AND($G5="Posted",$E5&gt;Setup!$B$3),"Future-Dated Payment",IF(COUNTIF($A$5:$A$1004,$A5)&gt;1,"Duplicate Payment ID","OK"))))</f>
        <v/>
      </c>
      <c r="M5" s="24">
        <f>IF($A5="","",IF(OR($B5="",$E5="",$F5&lt;=0,$G5="",$H5="",$J5=""),"Review",IF($L5&lt;&gt;"OK","Review","OK")))</f>
        <v/>
      </c>
    </row>
    <row r="6">
      <c r="A6" s="18" t="inlineStr">
        <is>
          <t>PAY-260002</t>
        </is>
      </c>
      <c r="B6" s="18" t="inlineStr">
        <is>
          <t>PPF-26001</t>
        </is>
      </c>
      <c r="C6" s="24">
        <f>IF($B6="","",IFERROR(INDEX('Payment Plans'!$B$5:$B$254,MATCH($B6,'Payment Plans'!$A$5:$A$254,0)),""))</f>
        <v/>
      </c>
      <c r="D6" s="24">
        <f>IF($B6="","",IFERROR(INDEX('Payment Plans'!$D$5:$D$254,MATCH($B6,'Payment Plans'!$A$5:$A$254,0)),""))</f>
        <v/>
      </c>
      <c r="E6" s="46" t="n">
        <v>46157</v>
      </c>
      <c r="F6" s="47" t="n">
        <v>100</v>
      </c>
      <c r="G6" s="18" t="inlineStr">
        <is>
          <t>Posted</t>
        </is>
      </c>
      <c r="H6" s="18" t="inlineStr">
        <is>
          <t>Debit Card</t>
        </is>
      </c>
      <c r="I6" s="18" t="inlineStr">
        <is>
          <t>RCPT-A002</t>
        </is>
      </c>
      <c r="J6" s="18" t="inlineStr">
        <is>
          <t>Staff A</t>
        </is>
      </c>
      <c r="K6" s="18" t="inlineStr">
        <is>
          <t>Monthly payment.</t>
        </is>
      </c>
      <c r="L6" s="24">
        <f>IF($A6="","",IF(COUNTIF('Payment Plans'!$A$5:$A$254,$B6)=0,"Unknown Plan ID",IF(AND($G6="Posted",$E6&gt;Setup!$B$3),"Future-Dated Payment",IF(COUNTIF($A$5:$A$1004,$A6)&gt;1,"Duplicate Payment ID","OK"))))</f>
        <v/>
      </c>
      <c r="M6" s="24">
        <f>IF($A6="","",IF(OR($B6="",$E6="",$F6&lt;=0,$G6="",$H6="",$J6=""),"Review",IF($L6&lt;&gt;"OK","Review","OK")))</f>
        <v/>
      </c>
    </row>
    <row r="7">
      <c r="A7" s="18" t="inlineStr">
        <is>
          <t>PAY-260003</t>
        </is>
      </c>
      <c r="B7" s="18" t="inlineStr">
        <is>
          <t>PPF-26001</t>
        </is>
      </c>
      <c r="C7" s="24">
        <f>IF($B7="","",IFERROR(INDEX('Payment Plans'!$B$5:$B$254,MATCH($B7,'Payment Plans'!$A$5:$A$254,0)),""))</f>
        <v/>
      </c>
      <c r="D7" s="24">
        <f>IF($B7="","",IFERROR(INDEX('Payment Plans'!$D$5:$D$254,MATCH($B7,'Payment Plans'!$A$5:$A$254,0)),""))</f>
        <v/>
      </c>
      <c r="E7" s="46" t="n">
        <v>46188</v>
      </c>
      <c r="F7" s="47" t="n">
        <v>100</v>
      </c>
      <c r="G7" s="18" t="inlineStr">
        <is>
          <t>Posted</t>
        </is>
      </c>
      <c r="H7" s="18" t="inlineStr">
        <is>
          <t>Check</t>
        </is>
      </c>
      <c r="I7" s="18" t="inlineStr">
        <is>
          <t>RCPT-A003</t>
        </is>
      </c>
      <c r="J7" s="18" t="inlineStr">
        <is>
          <t>Staff B</t>
        </is>
      </c>
      <c r="K7" s="18" t="inlineStr">
        <is>
          <t>Monthly payment.</t>
        </is>
      </c>
      <c r="L7" s="24">
        <f>IF($A7="","",IF(COUNTIF('Payment Plans'!$A$5:$A$254,$B7)=0,"Unknown Plan ID",IF(AND($G7="Posted",$E7&gt;Setup!$B$3),"Future-Dated Payment",IF(COUNTIF($A$5:$A$1004,$A7)&gt;1,"Duplicate Payment ID","OK"))))</f>
        <v/>
      </c>
      <c r="M7" s="24">
        <f>IF($A7="","",IF(OR($B7="",$E7="",$F7&lt;=0,$G7="",$H7="",$J7=""),"Review",IF($L7&lt;&gt;"OK","Review","OK")))</f>
        <v/>
      </c>
    </row>
    <row r="8">
      <c r="A8" s="18" t="inlineStr">
        <is>
          <t>PAY-260004</t>
        </is>
      </c>
      <c r="B8" s="18" t="inlineStr">
        <is>
          <t>PPF-26001</t>
        </is>
      </c>
      <c r="C8" s="24">
        <f>IF($B8="","",IFERROR(INDEX('Payment Plans'!$B$5:$B$254,MATCH($B8,'Payment Plans'!$A$5:$A$254,0)),""))</f>
        <v/>
      </c>
      <c r="D8" s="24">
        <f>IF($B8="","",IFERROR(INDEX('Payment Plans'!$D$5:$D$254,MATCH($B8,'Payment Plans'!$A$5:$A$254,0)),""))</f>
        <v/>
      </c>
      <c r="E8" s="46" t="n">
        <v>46218</v>
      </c>
      <c r="F8" s="47" t="n">
        <v>100</v>
      </c>
      <c r="G8" s="18" t="inlineStr">
        <is>
          <t>Posted</t>
        </is>
      </c>
      <c r="H8" s="18" t="inlineStr">
        <is>
          <t>Credit Card</t>
        </is>
      </c>
      <c r="I8" s="18" t="inlineStr">
        <is>
          <t>RCPT-A004</t>
        </is>
      </c>
      <c r="J8" s="18" t="inlineStr">
        <is>
          <t>Staff A</t>
        </is>
      </c>
      <c r="K8" s="18" t="inlineStr">
        <is>
          <t>Monthly payment.</t>
        </is>
      </c>
      <c r="L8" s="24">
        <f>IF($A8="","",IF(COUNTIF('Payment Plans'!$A$5:$A$254,$B8)=0,"Unknown Plan ID",IF(AND($G8="Posted",$E8&gt;Setup!$B$3),"Future-Dated Payment",IF(COUNTIF($A$5:$A$1004,$A8)&gt;1,"Duplicate Payment ID","OK"))))</f>
        <v/>
      </c>
      <c r="M8" s="24">
        <f>IF($A8="","",IF(OR($B8="",$E8="",$F8&lt;=0,$G8="",$H8="",$J8=""),"Review",IF($L8&lt;&gt;"OK","Review","OK")))</f>
        <v/>
      </c>
    </row>
    <row r="9">
      <c r="A9" s="18" t="inlineStr">
        <is>
          <t>PAY-260005</t>
        </is>
      </c>
      <c r="B9" s="18" t="inlineStr">
        <is>
          <t>PPF-26001</t>
        </is>
      </c>
      <c r="C9" s="24">
        <f>IF($B9="","",IFERROR(INDEX('Payment Plans'!$B$5:$B$254,MATCH($B9,'Payment Plans'!$A$5:$A$254,0)),""))</f>
        <v/>
      </c>
      <c r="D9" s="24">
        <f>IF($B9="","",IFERROR(INDEX('Payment Plans'!$D$5:$D$254,MATCH($B9,'Payment Plans'!$A$5:$A$254,0)),""))</f>
        <v/>
      </c>
      <c r="E9" s="46" t="n">
        <v>46249</v>
      </c>
      <c r="F9" s="47" t="n">
        <v>100</v>
      </c>
      <c r="G9" s="18" t="inlineStr">
        <is>
          <t>Posted</t>
        </is>
      </c>
      <c r="H9" s="18" t="inlineStr">
        <is>
          <t>Debit Card</t>
        </is>
      </c>
      <c r="I9" s="18" t="inlineStr">
        <is>
          <t>RCPT-A005</t>
        </is>
      </c>
      <c r="J9" s="18" t="inlineStr">
        <is>
          <t>Staff A</t>
        </is>
      </c>
      <c r="K9" s="18" t="inlineStr">
        <is>
          <t>Monthly payment.</t>
        </is>
      </c>
      <c r="L9" s="24">
        <f>IF($A9="","",IF(COUNTIF('Payment Plans'!$A$5:$A$254,$B9)=0,"Unknown Plan ID",IF(AND($G9="Posted",$E9&gt;Setup!$B$3),"Future-Dated Payment",IF(COUNTIF($A$5:$A$1004,$A9)&gt;1,"Duplicate Payment ID","OK"))))</f>
        <v/>
      </c>
      <c r="M9" s="24">
        <f>IF($A9="","",IF(OR($B9="",$E9="",$F9&lt;=0,$G9="",$H9="",$J9=""),"Review",IF($L9&lt;&gt;"OK","Review","OK")))</f>
        <v/>
      </c>
    </row>
    <row r="10">
      <c r="A10" s="18" t="inlineStr">
        <is>
          <t>PAY-260006</t>
        </is>
      </c>
      <c r="B10" s="18" t="inlineStr">
        <is>
          <t>PPF-26002</t>
        </is>
      </c>
      <c r="C10" s="24">
        <f>IF($B10="","",IFERROR(INDEX('Payment Plans'!$B$5:$B$254,MATCH($B10,'Payment Plans'!$A$5:$A$254,0)),""))</f>
        <v/>
      </c>
      <c r="D10" s="24">
        <f>IF($B10="","",IFERROR(INDEX('Payment Plans'!$D$5:$D$254,MATCH($B10,'Payment Plans'!$A$5:$A$254,0)),""))</f>
        <v/>
      </c>
      <c r="E10" s="46" t="n">
        <v>46174</v>
      </c>
      <c r="F10" s="47" t="n">
        <v>150</v>
      </c>
      <c r="G10" s="18" t="inlineStr">
        <is>
          <t>Posted</t>
        </is>
      </c>
      <c r="H10" s="18" t="inlineStr">
        <is>
          <t>Check</t>
        </is>
      </c>
      <c r="I10" s="18" t="inlineStr">
        <is>
          <t>RCPT-B001</t>
        </is>
      </c>
      <c r="J10" s="18" t="inlineStr">
        <is>
          <t>Staff B</t>
        </is>
      </c>
      <c r="K10" s="18" t="inlineStr">
        <is>
          <t>First installment.</t>
        </is>
      </c>
      <c r="L10" s="24">
        <f>IF($A10="","",IF(COUNTIF('Payment Plans'!$A$5:$A$254,$B10)=0,"Unknown Plan ID",IF(AND($G10="Posted",$E10&gt;Setup!$B$3),"Future-Dated Payment",IF(COUNTIF($A$5:$A$1004,$A10)&gt;1,"Duplicate Payment ID","OK"))))</f>
        <v/>
      </c>
      <c r="M10" s="24">
        <f>IF($A10="","",IF(OR($B10="",$E10="",$F10&lt;=0,$G10="",$H10="",$J10=""),"Review",IF($L10&lt;&gt;"OK","Review","OK")))</f>
        <v/>
      </c>
    </row>
    <row r="11">
      <c r="A11" s="18" t="inlineStr">
        <is>
          <t>PAY-260007</t>
        </is>
      </c>
      <c r="B11" s="18" t="inlineStr">
        <is>
          <t>PPF-26002</t>
        </is>
      </c>
      <c r="C11" s="24">
        <f>IF($B11="","",IFERROR(INDEX('Payment Plans'!$B$5:$B$254,MATCH($B11,'Payment Plans'!$A$5:$A$254,0)),""))</f>
        <v/>
      </c>
      <c r="D11" s="24">
        <f>IF($B11="","",IFERROR(INDEX('Payment Plans'!$D$5:$D$254,MATCH($B11,'Payment Plans'!$A$5:$A$254,0)),""))</f>
        <v/>
      </c>
      <c r="E11" s="46" t="n">
        <v>46204</v>
      </c>
      <c r="F11" s="47" t="n">
        <v>150</v>
      </c>
      <c r="G11" s="18" t="inlineStr">
        <is>
          <t>Posted</t>
        </is>
      </c>
      <c r="H11" s="18" t="inlineStr">
        <is>
          <t>Credit Card</t>
        </is>
      </c>
      <c r="I11" s="18" t="inlineStr">
        <is>
          <t>RCPT-B002</t>
        </is>
      </c>
      <c r="J11" s="18" t="inlineStr">
        <is>
          <t>Staff B</t>
        </is>
      </c>
      <c r="K11" s="18" t="inlineStr">
        <is>
          <t>Monthly payment.</t>
        </is>
      </c>
      <c r="L11" s="24">
        <f>IF($A11="","",IF(COUNTIF('Payment Plans'!$A$5:$A$254,$B11)=0,"Unknown Plan ID",IF(AND($G11="Posted",$E11&gt;Setup!$B$3),"Future-Dated Payment",IF(COUNTIF($A$5:$A$1004,$A11)&gt;1,"Duplicate Payment ID","OK"))))</f>
        <v/>
      </c>
      <c r="M11" s="24">
        <f>IF($A11="","",IF(OR($B11="",$E11="",$F11&lt;=0,$G11="",$H11="",$J11=""),"Review",IF($L11&lt;&gt;"OK","Review","OK")))</f>
        <v/>
      </c>
    </row>
    <row r="12">
      <c r="A12" s="18" t="inlineStr">
        <is>
          <t>PAY-260008</t>
        </is>
      </c>
      <c r="B12" s="18" t="inlineStr">
        <is>
          <t>PPF-26003</t>
        </is>
      </c>
      <c r="C12" s="24">
        <f>IF($B12="","",IFERROR(INDEX('Payment Plans'!$B$5:$B$254,MATCH($B12,'Payment Plans'!$A$5:$A$254,0)),""))</f>
        <v/>
      </c>
      <c r="D12" s="24">
        <f>IF($B12="","",IFERROR(INDEX('Payment Plans'!$D$5:$D$254,MATCH($B12,'Payment Plans'!$A$5:$A$254,0)),""))</f>
        <v/>
      </c>
      <c r="E12" s="46" t="n">
        <v>46254</v>
      </c>
      <c r="F12" s="47" t="n">
        <v>80</v>
      </c>
      <c r="G12" s="18" t="inlineStr">
        <is>
          <t>Posted</t>
        </is>
      </c>
      <c r="H12" s="18" t="inlineStr">
        <is>
          <t>Cash</t>
        </is>
      </c>
      <c r="I12" s="18" t="inlineStr">
        <is>
          <t>RCPT-C001</t>
        </is>
      </c>
      <c r="J12" s="18" t="inlineStr">
        <is>
          <t>Staff C</t>
        </is>
      </c>
      <c r="K12" s="18" t="inlineStr">
        <is>
          <t>First installment.</t>
        </is>
      </c>
      <c r="L12" s="24">
        <f>IF($A12="","",IF(COUNTIF('Payment Plans'!$A$5:$A$254,$B12)=0,"Unknown Plan ID",IF(AND($G12="Posted",$E12&gt;Setup!$B$3),"Future-Dated Payment",IF(COUNTIF($A$5:$A$1004,$A12)&gt;1,"Duplicate Payment ID","OK"))))</f>
        <v/>
      </c>
      <c r="M12" s="24">
        <f>IF($A12="","",IF(OR($B12="",$E12="",$F12&lt;=0,$G12="",$H12="",$J12=""),"Review",IF($L12&lt;&gt;"OK","Review","OK")))</f>
        <v/>
      </c>
    </row>
    <row r="13">
      <c r="A13" s="18" t="inlineStr">
        <is>
          <t>PAY-260009</t>
        </is>
      </c>
      <c r="B13" s="18" t="inlineStr">
        <is>
          <t>PPF-26004</t>
        </is>
      </c>
      <c r="C13" s="24">
        <f>IF($B13="","",IFERROR(INDEX('Payment Plans'!$B$5:$B$254,MATCH($B13,'Payment Plans'!$A$5:$A$254,0)),""))</f>
        <v/>
      </c>
      <c r="D13" s="24">
        <f>IF($B13="","",IFERROR(INDEX('Payment Plans'!$D$5:$D$254,MATCH($B13,'Payment Plans'!$A$5:$A$254,0)),""))</f>
        <v/>
      </c>
      <c r="E13" s="46" t="n">
        <v>46032</v>
      </c>
      <c r="F13" s="47" t="n">
        <v>100</v>
      </c>
      <c r="G13" s="18" t="inlineStr">
        <is>
          <t>Posted</t>
        </is>
      </c>
      <c r="H13" s="18" t="inlineStr">
        <is>
          <t>Money Order</t>
        </is>
      </c>
      <c r="I13" s="18" t="inlineStr">
        <is>
          <t>RCPT-D001</t>
        </is>
      </c>
      <c r="J13" s="18" t="inlineStr">
        <is>
          <t>Staff D</t>
        </is>
      </c>
      <c r="K13" s="18" t="inlineStr">
        <is>
          <t>First installment.</t>
        </is>
      </c>
      <c r="L13" s="24">
        <f>IF($A13="","",IF(COUNTIF('Payment Plans'!$A$5:$A$254,$B13)=0,"Unknown Plan ID",IF(AND($G13="Posted",$E13&gt;Setup!$B$3),"Future-Dated Payment",IF(COUNTIF($A$5:$A$1004,$A13)&gt;1,"Duplicate Payment ID","OK"))))</f>
        <v/>
      </c>
      <c r="M13" s="24">
        <f>IF($A13="","",IF(OR($B13="",$E13="",$F13&lt;=0,$G13="",$H13="",$J13=""),"Review",IF($L13&lt;&gt;"OK","Review","OK")))</f>
        <v/>
      </c>
    </row>
    <row r="14">
      <c r="A14" s="18" t="inlineStr">
        <is>
          <t>PAY-260010</t>
        </is>
      </c>
      <c r="B14" s="18" t="inlineStr">
        <is>
          <t>PPF-26004</t>
        </is>
      </c>
      <c r="C14" s="24">
        <f>IF($B14="","",IFERROR(INDEX('Payment Plans'!$B$5:$B$254,MATCH($B14,'Payment Plans'!$A$5:$A$254,0)),""))</f>
        <v/>
      </c>
      <c r="D14" s="24">
        <f>IF($B14="","",IFERROR(INDEX('Payment Plans'!$D$5:$D$254,MATCH($B14,'Payment Plans'!$A$5:$A$254,0)),""))</f>
        <v/>
      </c>
      <c r="E14" s="46" t="n">
        <v>46063</v>
      </c>
      <c r="F14" s="47" t="n">
        <v>100</v>
      </c>
      <c r="G14" s="18" t="inlineStr">
        <is>
          <t>Posted</t>
        </is>
      </c>
      <c r="H14" s="18" t="inlineStr">
        <is>
          <t>Money Order</t>
        </is>
      </c>
      <c r="I14" s="18" t="inlineStr">
        <is>
          <t>RCPT-D002</t>
        </is>
      </c>
      <c r="J14" s="18" t="inlineStr">
        <is>
          <t>Staff D</t>
        </is>
      </c>
      <c r="K14" s="18" t="inlineStr">
        <is>
          <t>Monthly payment.</t>
        </is>
      </c>
      <c r="L14" s="24">
        <f>IF($A14="","",IF(COUNTIF('Payment Plans'!$A$5:$A$254,$B14)=0,"Unknown Plan ID",IF(AND($G14="Posted",$E14&gt;Setup!$B$3),"Future-Dated Payment",IF(COUNTIF($A$5:$A$1004,$A14)&gt;1,"Duplicate Payment ID","OK"))))</f>
        <v/>
      </c>
      <c r="M14" s="24">
        <f>IF($A14="","",IF(OR($B14="",$E14="",$F14&lt;=0,$G14="",$H14="",$J14=""),"Review",IF($L14&lt;&gt;"OK","Review","OK")))</f>
        <v/>
      </c>
    </row>
    <row r="15">
      <c r="A15" s="18" t="inlineStr">
        <is>
          <t>PAY-260011</t>
        </is>
      </c>
      <c r="B15" s="18" t="inlineStr">
        <is>
          <t>PPF-26005</t>
        </is>
      </c>
      <c r="C15" s="24">
        <f>IF($B15="","",IFERROR(INDEX('Payment Plans'!$B$5:$B$254,MATCH($B15,'Payment Plans'!$A$5:$A$254,0)),""))</f>
        <v/>
      </c>
      <c r="D15" s="24">
        <f>IF($B15="","",IFERROR(INDEX('Payment Plans'!$D$5:$D$254,MATCH($B15,'Payment Plans'!$A$5:$A$254,0)),""))</f>
        <v/>
      </c>
      <c r="E15" s="46" t="n">
        <v>46086</v>
      </c>
      <c r="F15" s="47" t="n">
        <v>100</v>
      </c>
      <c r="G15" s="18" t="inlineStr">
        <is>
          <t>Posted</t>
        </is>
      </c>
      <c r="H15" s="18" t="inlineStr">
        <is>
          <t>Credit Card</t>
        </is>
      </c>
      <c r="I15" s="18" t="inlineStr">
        <is>
          <t>RCPT-E001</t>
        </is>
      </c>
      <c r="J15" s="18" t="inlineStr">
        <is>
          <t>Supervisor A</t>
        </is>
      </c>
      <c r="K15" s="18" t="inlineStr">
        <is>
          <t>First installment.</t>
        </is>
      </c>
      <c r="L15" s="24">
        <f>IF($A15="","",IF(COUNTIF('Payment Plans'!$A$5:$A$254,$B15)=0,"Unknown Plan ID",IF(AND($G15="Posted",$E15&gt;Setup!$B$3),"Future-Dated Payment",IF(COUNTIF($A$5:$A$1004,$A15)&gt;1,"Duplicate Payment ID","OK"))))</f>
        <v/>
      </c>
      <c r="M15" s="24">
        <f>IF($A15="","",IF(OR($B15="",$E15="",$F15&lt;=0,$G15="",$H15="",$J15=""),"Review",IF($L15&lt;&gt;"OK","Review","OK")))</f>
        <v/>
      </c>
    </row>
    <row r="16">
      <c r="A16" s="18" t="inlineStr">
        <is>
          <t>PAY-260012</t>
        </is>
      </c>
      <c r="B16" s="18" t="inlineStr">
        <is>
          <t>PPF-26005</t>
        </is>
      </c>
      <c r="C16" s="24">
        <f>IF($B16="","",IFERROR(INDEX('Payment Plans'!$B$5:$B$254,MATCH($B16,'Payment Plans'!$A$5:$A$254,0)),""))</f>
        <v/>
      </c>
      <c r="D16" s="24">
        <f>IF($B16="","",IFERROR(INDEX('Payment Plans'!$D$5:$D$254,MATCH($B16,'Payment Plans'!$A$5:$A$254,0)),""))</f>
        <v/>
      </c>
      <c r="E16" s="46" t="n">
        <v>46117</v>
      </c>
      <c r="F16" s="47" t="n">
        <v>100</v>
      </c>
      <c r="G16" s="18" t="inlineStr">
        <is>
          <t>Posted</t>
        </is>
      </c>
      <c r="H16" s="18" t="inlineStr">
        <is>
          <t>Credit Card</t>
        </is>
      </c>
      <c r="I16" s="18" t="inlineStr">
        <is>
          <t>RCPT-E002</t>
        </is>
      </c>
      <c r="J16" s="18" t="inlineStr">
        <is>
          <t>Supervisor A</t>
        </is>
      </c>
      <c r="K16" s="18" t="inlineStr">
        <is>
          <t>Monthly payment.</t>
        </is>
      </c>
      <c r="L16" s="24">
        <f>IF($A16="","",IF(COUNTIF('Payment Plans'!$A$5:$A$254,$B16)=0,"Unknown Plan ID",IF(AND($G16="Posted",$E16&gt;Setup!$B$3),"Future-Dated Payment",IF(COUNTIF($A$5:$A$1004,$A16)&gt;1,"Duplicate Payment ID","OK"))))</f>
        <v/>
      </c>
      <c r="M16" s="24">
        <f>IF($A16="","",IF(OR($B16="",$E16="",$F16&lt;=0,$G16="",$H16="",$J16=""),"Review",IF($L16&lt;&gt;"OK","Review","OK")))</f>
        <v/>
      </c>
    </row>
    <row r="17">
      <c r="A17" s="18" t="inlineStr">
        <is>
          <t>PAY-260013</t>
        </is>
      </c>
      <c r="B17" s="18" t="inlineStr">
        <is>
          <t>PPF-26005</t>
        </is>
      </c>
      <c r="C17" s="24">
        <f>IF($B17="","",IFERROR(INDEX('Payment Plans'!$B$5:$B$254,MATCH($B17,'Payment Plans'!$A$5:$A$254,0)),""))</f>
        <v/>
      </c>
      <c r="D17" s="24">
        <f>IF($B17="","",IFERROR(INDEX('Payment Plans'!$D$5:$D$254,MATCH($B17,'Payment Plans'!$A$5:$A$254,0)),""))</f>
        <v/>
      </c>
      <c r="E17" s="46" t="n">
        <v>46147</v>
      </c>
      <c r="F17" s="47" t="n">
        <v>100</v>
      </c>
      <c r="G17" s="18" t="inlineStr">
        <is>
          <t>Posted</t>
        </is>
      </c>
      <c r="H17" s="18" t="inlineStr">
        <is>
          <t>Credit Card</t>
        </is>
      </c>
      <c r="I17" s="18" t="inlineStr">
        <is>
          <t>RCPT-E003</t>
        </is>
      </c>
      <c r="J17" s="18" t="inlineStr">
        <is>
          <t>Supervisor A</t>
        </is>
      </c>
      <c r="K17" s="18" t="inlineStr">
        <is>
          <t>Final installment.</t>
        </is>
      </c>
      <c r="L17" s="24">
        <f>IF($A17="","",IF(COUNTIF('Payment Plans'!$A$5:$A$254,$B17)=0,"Unknown Plan ID",IF(AND($G17="Posted",$E17&gt;Setup!$B$3),"Future-Dated Payment",IF(COUNTIF($A$5:$A$1004,$A17)&gt;1,"Duplicate Payment ID","OK"))))</f>
        <v/>
      </c>
      <c r="M17" s="24">
        <f>IF($A17="","",IF(OR($B17="",$E17="",$F17&lt;=0,$G17="",$H17="",$J17=""),"Review",IF($L17&lt;&gt;"OK","Review","OK")))</f>
        <v/>
      </c>
    </row>
    <row r="18">
      <c r="A18" s="18" t="inlineStr">
        <is>
          <t>PAY-260014</t>
        </is>
      </c>
      <c r="B18" s="18" t="inlineStr">
        <is>
          <t>PPF-26007</t>
        </is>
      </c>
      <c r="C18" s="24">
        <f>IF($B18="","",IFERROR(INDEX('Payment Plans'!$B$5:$B$254,MATCH($B18,'Payment Plans'!$A$5:$A$254,0)),""))</f>
        <v/>
      </c>
      <c r="D18" s="24">
        <f>IF($B18="","",IFERROR(INDEX('Payment Plans'!$D$5:$D$254,MATCH($B18,'Payment Plans'!$A$5:$A$254,0)),""))</f>
        <v/>
      </c>
      <c r="E18" s="46" t="n">
        <v>46154</v>
      </c>
      <c r="F18" s="47" t="n">
        <v>175</v>
      </c>
      <c r="G18" s="18" t="inlineStr">
        <is>
          <t>Posted</t>
        </is>
      </c>
      <c r="H18" s="18" t="inlineStr">
        <is>
          <t>Check</t>
        </is>
      </c>
      <c r="I18" s="18" t="inlineStr">
        <is>
          <t>RCPT-G001</t>
        </is>
      </c>
      <c r="J18" s="18" t="inlineStr">
        <is>
          <t>Staff A</t>
        </is>
      </c>
      <c r="K18" s="18" t="inlineStr">
        <is>
          <t>First installment.</t>
        </is>
      </c>
      <c r="L18" s="24">
        <f>IF($A18="","",IF(COUNTIF('Payment Plans'!$A$5:$A$254,$B18)=0,"Unknown Plan ID",IF(AND($G18="Posted",$E18&gt;Setup!$B$3),"Future-Dated Payment",IF(COUNTIF($A$5:$A$1004,$A18)&gt;1,"Duplicate Payment ID","OK"))))</f>
        <v/>
      </c>
      <c r="M18" s="24">
        <f>IF($A18="","",IF(OR($B18="",$E18="",$F18&lt;=0,$G18="",$H18="",$J18=""),"Review",IF($L18&lt;&gt;"OK","Review","OK")))</f>
        <v/>
      </c>
    </row>
    <row r="19">
      <c r="A19" s="18" t="inlineStr">
        <is>
          <t>PAY-260015</t>
        </is>
      </c>
      <c r="B19" s="18" t="inlineStr">
        <is>
          <t>PPF-26007</t>
        </is>
      </c>
      <c r="C19" s="24">
        <f>IF($B19="","",IFERROR(INDEX('Payment Plans'!$B$5:$B$254,MATCH($B19,'Payment Plans'!$A$5:$A$254,0)),""))</f>
        <v/>
      </c>
      <c r="D19" s="24">
        <f>IF($B19="","",IFERROR(INDEX('Payment Plans'!$D$5:$D$254,MATCH($B19,'Payment Plans'!$A$5:$A$254,0)),""))</f>
        <v/>
      </c>
      <c r="E19" s="46" t="n">
        <v>46185</v>
      </c>
      <c r="F19" s="47" t="n">
        <v>175</v>
      </c>
      <c r="G19" s="18" t="inlineStr">
        <is>
          <t>Posted</t>
        </is>
      </c>
      <c r="H19" s="18" t="inlineStr">
        <is>
          <t>Check</t>
        </is>
      </c>
      <c r="I19" s="18" t="inlineStr">
        <is>
          <t>RCPT-G002</t>
        </is>
      </c>
      <c r="J19" s="18" t="inlineStr">
        <is>
          <t>Staff A</t>
        </is>
      </c>
      <c r="K19" s="18" t="inlineStr">
        <is>
          <t>Monthly payment.</t>
        </is>
      </c>
      <c r="L19" s="24">
        <f>IF($A19="","",IF(COUNTIF('Payment Plans'!$A$5:$A$254,$B19)=0,"Unknown Plan ID",IF(AND($G19="Posted",$E19&gt;Setup!$B$3),"Future-Dated Payment",IF(COUNTIF($A$5:$A$1004,$A19)&gt;1,"Duplicate Payment ID","OK"))))</f>
        <v/>
      </c>
      <c r="M19" s="24">
        <f>IF($A19="","",IF(OR($B19="",$E19="",$F19&lt;=0,$G19="",$H19="",$J19=""),"Review",IF($L19&lt;&gt;"OK","Review","OK")))</f>
        <v/>
      </c>
    </row>
    <row r="20">
      <c r="A20" s="18" t="inlineStr">
        <is>
          <t>PAY-260016</t>
        </is>
      </c>
      <c r="B20" s="18" t="inlineStr">
        <is>
          <t>PPF-26007</t>
        </is>
      </c>
      <c r="C20" s="24">
        <f>IF($B20="","",IFERROR(INDEX('Payment Plans'!$B$5:$B$254,MATCH($B20,'Payment Plans'!$A$5:$A$254,0)),""))</f>
        <v/>
      </c>
      <c r="D20" s="24">
        <f>IF($B20="","",IFERROR(INDEX('Payment Plans'!$D$5:$D$254,MATCH($B20,'Payment Plans'!$A$5:$A$254,0)),""))</f>
        <v/>
      </c>
      <c r="E20" s="46" t="n">
        <v>46215</v>
      </c>
      <c r="F20" s="47" t="n">
        <v>75</v>
      </c>
      <c r="G20" s="18" t="inlineStr">
        <is>
          <t>Posted</t>
        </is>
      </c>
      <c r="H20" s="18" t="inlineStr">
        <is>
          <t>Cash</t>
        </is>
      </c>
      <c r="I20" s="18" t="inlineStr">
        <is>
          <t>RCPT-G003</t>
        </is>
      </c>
      <c r="J20" s="18" t="inlineStr">
        <is>
          <t>Staff A</t>
        </is>
      </c>
      <c r="K20" s="18" t="inlineStr">
        <is>
          <t>Partial installment.</t>
        </is>
      </c>
      <c r="L20" s="24">
        <f>IF($A20="","",IF(COUNTIF('Payment Plans'!$A$5:$A$254,$B20)=0,"Unknown Plan ID",IF(AND($G20="Posted",$E20&gt;Setup!$B$3),"Future-Dated Payment",IF(COUNTIF($A$5:$A$1004,$A20)&gt;1,"Duplicate Payment ID","OK"))))</f>
        <v/>
      </c>
      <c r="M20" s="24">
        <f>IF($A20="","",IF(OR($B20="",$E20="",$F20&lt;=0,$G20="",$H20="",$J20=""),"Review",IF($L20&lt;&gt;"OK","Review","OK")))</f>
        <v/>
      </c>
    </row>
    <row r="21">
      <c r="A21" s="18" t="inlineStr">
        <is>
          <t>PAY-260017</t>
        </is>
      </c>
      <c r="B21" s="18" t="inlineStr">
        <is>
          <t>PPF-26008</t>
        </is>
      </c>
      <c r="C21" s="24">
        <f>IF($B21="","",IFERROR(INDEX('Payment Plans'!$B$5:$B$254,MATCH($B21,'Payment Plans'!$A$5:$A$254,0)),""))</f>
        <v/>
      </c>
      <c r="D21" s="24">
        <f>IF($B21="","",IFERROR(INDEX('Payment Plans'!$D$5:$D$254,MATCH($B21,'Payment Plans'!$A$5:$A$254,0)),""))</f>
        <v/>
      </c>
      <c r="E21" s="46" t="n">
        <v>46233</v>
      </c>
      <c r="F21" s="47" t="n">
        <v>60</v>
      </c>
      <c r="G21" s="18" t="inlineStr">
        <is>
          <t>Posted</t>
        </is>
      </c>
      <c r="H21" s="18" t="inlineStr">
        <is>
          <t>Debit Card</t>
        </is>
      </c>
      <c r="I21" s="18" t="inlineStr">
        <is>
          <t>RCPT-H001</t>
        </is>
      </c>
      <c r="J21" s="18" t="inlineStr">
        <is>
          <t>Staff B</t>
        </is>
      </c>
      <c r="K21" s="18" t="inlineStr">
        <is>
          <t>First installment.</t>
        </is>
      </c>
      <c r="L21" s="24">
        <f>IF($A21="","",IF(COUNTIF('Payment Plans'!$A$5:$A$254,$B21)=0,"Unknown Plan ID",IF(AND($G21="Posted",$E21&gt;Setup!$B$3),"Future-Dated Payment",IF(COUNTIF($A$5:$A$1004,$A21)&gt;1,"Duplicate Payment ID","OK"))))</f>
        <v/>
      </c>
      <c r="M21" s="24">
        <f>IF($A21="","",IF(OR($B21="",$E21="",$F21&lt;=0,$G21="",$H21="",$J21=""),"Review",IF($L21&lt;&gt;"OK","Review","OK")))</f>
        <v/>
      </c>
    </row>
    <row r="22">
      <c r="A22" s="18" t="inlineStr">
        <is>
          <t>PAY-260018</t>
        </is>
      </c>
      <c r="B22" s="18" t="inlineStr">
        <is>
          <t>PPF-26009</t>
        </is>
      </c>
      <c r="C22" s="24">
        <f>IF($B22="","",IFERROR(INDEX('Payment Plans'!$B$5:$B$254,MATCH($B22,'Payment Plans'!$A$5:$A$254,0)),""))</f>
        <v/>
      </c>
      <c r="D22" s="24">
        <f>IF($B22="","",IFERROR(INDEX('Payment Plans'!$D$5:$D$254,MATCH($B22,'Payment Plans'!$A$5:$A$254,0)),""))</f>
        <v/>
      </c>
      <c r="E22" s="46" t="n">
        <v>46081</v>
      </c>
      <c r="F22" s="47" t="n">
        <v>100</v>
      </c>
      <c r="G22" s="18" t="inlineStr">
        <is>
          <t>Posted</t>
        </is>
      </c>
      <c r="H22" s="18" t="inlineStr">
        <is>
          <t>Check</t>
        </is>
      </c>
      <c r="I22" s="18" t="inlineStr">
        <is>
          <t>RCPT-I001</t>
        </is>
      </c>
      <c r="J22" s="18" t="inlineStr">
        <is>
          <t>Staff C</t>
        </is>
      </c>
      <c r="K22" s="18" t="inlineStr">
        <is>
          <t>First installment.</t>
        </is>
      </c>
      <c r="L22" s="24">
        <f>IF($A22="","",IF(COUNTIF('Payment Plans'!$A$5:$A$254,$B22)=0,"Unknown Plan ID",IF(AND($G22="Posted",$E22&gt;Setup!$B$3),"Future-Dated Payment",IF(COUNTIF($A$5:$A$1004,$A22)&gt;1,"Duplicate Payment ID","OK"))))</f>
        <v/>
      </c>
      <c r="M22" s="24">
        <f>IF($A22="","",IF(OR($B22="",$E22="",$F22&lt;=0,$G22="",$H22="",$J22=""),"Review",IF($L22&lt;&gt;"OK","Review","OK")))</f>
        <v/>
      </c>
    </row>
    <row r="23">
      <c r="A23" s="18" t="n"/>
      <c r="B23" s="18" t="n"/>
      <c r="C23" s="24">
        <f>IF($B23="","",IFERROR(INDEX('Payment Plans'!$B$5:$B$254,MATCH($B23,'Payment Plans'!$A$5:$A$254,0)),""))</f>
        <v/>
      </c>
      <c r="D23" s="24">
        <f>IF($B23="","",IFERROR(INDEX('Payment Plans'!$D$5:$D$254,MATCH($B23,'Payment Plans'!$A$5:$A$254,0)),""))</f>
        <v/>
      </c>
      <c r="E23" s="46" t="n"/>
      <c r="F23" s="47" t="n"/>
      <c r="G23" s="18" t="n"/>
      <c r="H23" s="18" t="n"/>
      <c r="I23" s="18" t="n"/>
      <c r="J23" s="18" t="n"/>
      <c r="K23" s="18" t="n"/>
      <c r="L23" s="24">
        <f>IF($A23="","",IF(COUNTIF('Payment Plans'!$A$5:$A$254,$B23)=0,"Unknown Plan ID",IF(AND($G23="Posted",$E23&gt;Setup!$B$3),"Future-Dated Payment",IF(COUNTIF($A$5:$A$1004,$A23)&gt;1,"Duplicate Payment ID","OK"))))</f>
        <v/>
      </c>
      <c r="M23" s="24">
        <f>IF($A23="","",IF(OR($B23="",$E23="",$F23&lt;=0,$G23="",$H23="",$J23=""),"Review",IF($L23&lt;&gt;"OK","Review","OK")))</f>
        <v/>
      </c>
    </row>
    <row r="24">
      <c r="A24" s="18" t="n"/>
      <c r="B24" s="18" t="n"/>
      <c r="C24" s="24">
        <f>IF($B24="","",IFERROR(INDEX('Payment Plans'!$B$5:$B$254,MATCH($B24,'Payment Plans'!$A$5:$A$254,0)),""))</f>
        <v/>
      </c>
      <c r="D24" s="24">
        <f>IF($B24="","",IFERROR(INDEX('Payment Plans'!$D$5:$D$254,MATCH($B24,'Payment Plans'!$A$5:$A$254,0)),""))</f>
        <v/>
      </c>
      <c r="E24" s="46" t="n"/>
      <c r="F24" s="47" t="n"/>
      <c r="G24" s="18" t="n"/>
      <c r="H24" s="18" t="n"/>
      <c r="I24" s="18" t="n"/>
      <c r="J24" s="18" t="n"/>
      <c r="K24" s="18" t="n"/>
      <c r="L24" s="24">
        <f>IF($A24="","",IF(COUNTIF('Payment Plans'!$A$5:$A$254,$B24)=0,"Unknown Plan ID",IF(AND($G24="Posted",$E24&gt;Setup!$B$3),"Future-Dated Payment",IF(COUNTIF($A$5:$A$1004,$A24)&gt;1,"Duplicate Payment ID","OK"))))</f>
        <v/>
      </c>
      <c r="M24" s="24">
        <f>IF($A24="","",IF(OR($B24="",$E24="",$F24&lt;=0,$G24="",$H24="",$J24=""),"Review",IF($L24&lt;&gt;"OK","Review","OK")))</f>
        <v/>
      </c>
    </row>
    <row r="25">
      <c r="A25" s="18" t="n"/>
      <c r="B25" s="18" t="n"/>
      <c r="C25" s="24">
        <f>IF($B25="","",IFERROR(INDEX('Payment Plans'!$B$5:$B$254,MATCH($B25,'Payment Plans'!$A$5:$A$254,0)),""))</f>
        <v/>
      </c>
      <c r="D25" s="24">
        <f>IF($B25="","",IFERROR(INDEX('Payment Plans'!$D$5:$D$254,MATCH($B25,'Payment Plans'!$A$5:$A$254,0)),""))</f>
        <v/>
      </c>
      <c r="E25" s="46" t="n"/>
      <c r="F25" s="47" t="n"/>
      <c r="G25" s="18" t="n"/>
      <c r="H25" s="18" t="n"/>
      <c r="I25" s="18" t="n"/>
      <c r="J25" s="18" t="n"/>
      <c r="K25" s="18" t="n"/>
      <c r="L25" s="24">
        <f>IF($A25="","",IF(COUNTIF('Payment Plans'!$A$5:$A$254,$B25)=0,"Unknown Plan ID",IF(AND($G25="Posted",$E25&gt;Setup!$B$3),"Future-Dated Payment",IF(COUNTIF($A$5:$A$1004,$A25)&gt;1,"Duplicate Payment ID","OK"))))</f>
        <v/>
      </c>
      <c r="M25" s="24">
        <f>IF($A25="","",IF(OR($B25="",$E25="",$F25&lt;=0,$G25="",$H25="",$J25=""),"Review",IF($L25&lt;&gt;"OK","Review","OK")))</f>
        <v/>
      </c>
    </row>
    <row r="26">
      <c r="A26" s="18" t="n"/>
      <c r="B26" s="18" t="n"/>
      <c r="C26" s="24">
        <f>IF($B26="","",IFERROR(INDEX('Payment Plans'!$B$5:$B$254,MATCH($B26,'Payment Plans'!$A$5:$A$254,0)),""))</f>
        <v/>
      </c>
      <c r="D26" s="24">
        <f>IF($B26="","",IFERROR(INDEX('Payment Plans'!$D$5:$D$254,MATCH($B26,'Payment Plans'!$A$5:$A$254,0)),""))</f>
        <v/>
      </c>
      <c r="E26" s="46" t="n"/>
      <c r="F26" s="47" t="n"/>
      <c r="G26" s="18" t="n"/>
      <c r="H26" s="18" t="n"/>
      <c r="I26" s="18" t="n"/>
      <c r="J26" s="18" t="n"/>
      <c r="K26" s="18" t="n"/>
      <c r="L26" s="24">
        <f>IF($A26="","",IF(COUNTIF('Payment Plans'!$A$5:$A$254,$B26)=0,"Unknown Plan ID",IF(AND($G26="Posted",$E26&gt;Setup!$B$3),"Future-Dated Payment",IF(COUNTIF($A$5:$A$1004,$A26)&gt;1,"Duplicate Payment ID","OK"))))</f>
        <v/>
      </c>
      <c r="M26" s="24">
        <f>IF($A26="","",IF(OR($B26="",$E26="",$F26&lt;=0,$G26="",$H26="",$J26=""),"Review",IF($L26&lt;&gt;"OK","Review","OK")))</f>
        <v/>
      </c>
    </row>
    <row r="27">
      <c r="A27" s="18" t="n"/>
      <c r="B27" s="18" t="n"/>
      <c r="C27" s="24">
        <f>IF($B27="","",IFERROR(INDEX('Payment Plans'!$B$5:$B$254,MATCH($B27,'Payment Plans'!$A$5:$A$254,0)),""))</f>
        <v/>
      </c>
      <c r="D27" s="24">
        <f>IF($B27="","",IFERROR(INDEX('Payment Plans'!$D$5:$D$254,MATCH($B27,'Payment Plans'!$A$5:$A$254,0)),""))</f>
        <v/>
      </c>
      <c r="E27" s="46" t="n"/>
      <c r="F27" s="47" t="n"/>
      <c r="G27" s="18" t="n"/>
      <c r="H27" s="18" t="n"/>
      <c r="I27" s="18" t="n"/>
      <c r="J27" s="18" t="n"/>
      <c r="K27" s="18" t="n"/>
      <c r="L27" s="24">
        <f>IF($A27="","",IF(COUNTIF('Payment Plans'!$A$5:$A$254,$B27)=0,"Unknown Plan ID",IF(AND($G27="Posted",$E27&gt;Setup!$B$3),"Future-Dated Payment",IF(COUNTIF($A$5:$A$1004,$A27)&gt;1,"Duplicate Payment ID","OK"))))</f>
        <v/>
      </c>
      <c r="M27" s="24">
        <f>IF($A27="","",IF(OR($B27="",$E27="",$F27&lt;=0,$G27="",$H27="",$J27=""),"Review",IF($L27&lt;&gt;"OK","Review","OK")))</f>
        <v/>
      </c>
    </row>
    <row r="28">
      <c r="A28" s="18" t="n"/>
      <c r="B28" s="18" t="n"/>
      <c r="C28" s="24">
        <f>IF($B28="","",IFERROR(INDEX('Payment Plans'!$B$5:$B$254,MATCH($B28,'Payment Plans'!$A$5:$A$254,0)),""))</f>
        <v/>
      </c>
      <c r="D28" s="24">
        <f>IF($B28="","",IFERROR(INDEX('Payment Plans'!$D$5:$D$254,MATCH($B28,'Payment Plans'!$A$5:$A$254,0)),""))</f>
        <v/>
      </c>
      <c r="E28" s="46" t="n"/>
      <c r="F28" s="47" t="n"/>
      <c r="G28" s="18" t="n"/>
      <c r="H28" s="18" t="n"/>
      <c r="I28" s="18" t="n"/>
      <c r="J28" s="18" t="n"/>
      <c r="K28" s="18" t="n"/>
      <c r="L28" s="24">
        <f>IF($A28="","",IF(COUNTIF('Payment Plans'!$A$5:$A$254,$B28)=0,"Unknown Plan ID",IF(AND($G28="Posted",$E28&gt;Setup!$B$3),"Future-Dated Payment",IF(COUNTIF($A$5:$A$1004,$A28)&gt;1,"Duplicate Payment ID","OK"))))</f>
        <v/>
      </c>
      <c r="M28" s="24">
        <f>IF($A28="","",IF(OR($B28="",$E28="",$F28&lt;=0,$G28="",$H28="",$J28=""),"Review",IF($L28&lt;&gt;"OK","Review","OK")))</f>
        <v/>
      </c>
    </row>
    <row r="29">
      <c r="A29" s="18" t="n"/>
      <c r="B29" s="18" t="n"/>
      <c r="C29" s="24">
        <f>IF($B29="","",IFERROR(INDEX('Payment Plans'!$B$5:$B$254,MATCH($B29,'Payment Plans'!$A$5:$A$254,0)),""))</f>
        <v/>
      </c>
      <c r="D29" s="24">
        <f>IF($B29="","",IFERROR(INDEX('Payment Plans'!$D$5:$D$254,MATCH($B29,'Payment Plans'!$A$5:$A$254,0)),""))</f>
        <v/>
      </c>
      <c r="E29" s="46" t="n"/>
      <c r="F29" s="47" t="n"/>
      <c r="G29" s="18" t="n"/>
      <c r="H29" s="18" t="n"/>
      <c r="I29" s="18" t="n"/>
      <c r="J29" s="18" t="n"/>
      <c r="K29" s="18" t="n"/>
      <c r="L29" s="24">
        <f>IF($A29="","",IF(COUNTIF('Payment Plans'!$A$5:$A$254,$B29)=0,"Unknown Plan ID",IF(AND($G29="Posted",$E29&gt;Setup!$B$3),"Future-Dated Payment",IF(COUNTIF($A$5:$A$1004,$A29)&gt;1,"Duplicate Payment ID","OK"))))</f>
        <v/>
      </c>
      <c r="M29" s="24">
        <f>IF($A29="","",IF(OR($B29="",$E29="",$F29&lt;=0,$G29="",$H29="",$J29=""),"Review",IF($L29&lt;&gt;"OK","Review","OK")))</f>
        <v/>
      </c>
    </row>
    <row r="30">
      <c r="A30" s="18" t="n"/>
      <c r="B30" s="18" t="n"/>
      <c r="C30" s="24">
        <f>IF($B30="","",IFERROR(INDEX('Payment Plans'!$B$5:$B$254,MATCH($B30,'Payment Plans'!$A$5:$A$254,0)),""))</f>
        <v/>
      </c>
      <c r="D30" s="24">
        <f>IF($B30="","",IFERROR(INDEX('Payment Plans'!$D$5:$D$254,MATCH($B30,'Payment Plans'!$A$5:$A$254,0)),""))</f>
        <v/>
      </c>
      <c r="E30" s="46" t="n"/>
      <c r="F30" s="47" t="n"/>
      <c r="G30" s="18" t="n"/>
      <c r="H30" s="18" t="n"/>
      <c r="I30" s="18" t="n"/>
      <c r="J30" s="18" t="n"/>
      <c r="K30" s="18" t="n"/>
      <c r="L30" s="24">
        <f>IF($A30="","",IF(COUNTIF('Payment Plans'!$A$5:$A$254,$B30)=0,"Unknown Plan ID",IF(AND($G30="Posted",$E30&gt;Setup!$B$3),"Future-Dated Payment",IF(COUNTIF($A$5:$A$1004,$A30)&gt;1,"Duplicate Payment ID","OK"))))</f>
        <v/>
      </c>
      <c r="M30" s="24">
        <f>IF($A30="","",IF(OR($B30="",$E30="",$F30&lt;=0,$G30="",$H30="",$J30=""),"Review",IF($L30&lt;&gt;"OK","Review","OK")))</f>
        <v/>
      </c>
    </row>
    <row r="31">
      <c r="A31" s="18" t="n"/>
      <c r="B31" s="18" t="n"/>
      <c r="C31" s="24">
        <f>IF($B31="","",IFERROR(INDEX('Payment Plans'!$B$5:$B$254,MATCH($B31,'Payment Plans'!$A$5:$A$254,0)),""))</f>
        <v/>
      </c>
      <c r="D31" s="24">
        <f>IF($B31="","",IFERROR(INDEX('Payment Plans'!$D$5:$D$254,MATCH($B31,'Payment Plans'!$A$5:$A$254,0)),""))</f>
        <v/>
      </c>
      <c r="E31" s="46" t="n"/>
      <c r="F31" s="47" t="n"/>
      <c r="G31" s="18" t="n"/>
      <c r="H31" s="18" t="n"/>
      <c r="I31" s="18" t="n"/>
      <c r="J31" s="18" t="n"/>
      <c r="K31" s="18" t="n"/>
      <c r="L31" s="24">
        <f>IF($A31="","",IF(COUNTIF('Payment Plans'!$A$5:$A$254,$B31)=0,"Unknown Plan ID",IF(AND($G31="Posted",$E31&gt;Setup!$B$3),"Future-Dated Payment",IF(COUNTIF($A$5:$A$1004,$A31)&gt;1,"Duplicate Payment ID","OK"))))</f>
        <v/>
      </c>
      <c r="M31" s="24">
        <f>IF($A31="","",IF(OR($B31="",$E31="",$F31&lt;=0,$G31="",$H31="",$J31=""),"Review",IF($L31&lt;&gt;"OK","Review","OK")))</f>
        <v/>
      </c>
    </row>
    <row r="32">
      <c r="A32" s="18" t="n"/>
      <c r="B32" s="18" t="n"/>
      <c r="C32" s="24">
        <f>IF($B32="","",IFERROR(INDEX('Payment Plans'!$B$5:$B$254,MATCH($B32,'Payment Plans'!$A$5:$A$254,0)),""))</f>
        <v/>
      </c>
      <c r="D32" s="24">
        <f>IF($B32="","",IFERROR(INDEX('Payment Plans'!$D$5:$D$254,MATCH($B32,'Payment Plans'!$A$5:$A$254,0)),""))</f>
        <v/>
      </c>
      <c r="E32" s="46" t="n"/>
      <c r="F32" s="47" t="n"/>
      <c r="G32" s="18" t="n"/>
      <c r="H32" s="18" t="n"/>
      <c r="I32" s="18" t="n"/>
      <c r="J32" s="18" t="n"/>
      <c r="K32" s="18" t="n"/>
      <c r="L32" s="24">
        <f>IF($A32="","",IF(COUNTIF('Payment Plans'!$A$5:$A$254,$B32)=0,"Unknown Plan ID",IF(AND($G32="Posted",$E32&gt;Setup!$B$3),"Future-Dated Payment",IF(COUNTIF($A$5:$A$1004,$A32)&gt;1,"Duplicate Payment ID","OK"))))</f>
        <v/>
      </c>
      <c r="M32" s="24">
        <f>IF($A32="","",IF(OR($B32="",$E32="",$F32&lt;=0,$G32="",$H32="",$J32=""),"Review",IF($L32&lt;&gt;"OK","Review","OK")))</f>
        <v/>
      </c>
    </row>
    <row r="33">
      <c r="A33" s="18" t="n"/>
      <c r="B33" s="18" t="n"/>
      <c r="C33" s="24">
        <f>IF($B33="","",IFERROR(INDEX('Payment Plans'!$B$5:$B$254,MATCH($B33,'Payment Plans'!$A$5:$A$254,0)),""))</f>
        <v/>
      </c>
      <c r="D33" s="24">
        <f>IF($B33="","",IFERROR(INDEX('Payment Plans'!$D$5:$D$254,MATCH($B33,'Payment Plans'!$A$5:$A$254,0)),""))</f>
        <v/>
      </c>
      <c r="E33" s="46" t="n"/>
      <c r="F33" s="47" t="n"/>
      <c r="G33" s="18" t="n"/>
      <c r="H33" s="18" t="n"/>
      <c r="I33" s="18" t="n"/>
      <c r="J33" s="18" t="n"/>
      <c r="K33" s="18" t="n"/>
      <c r="L33" s="24">
        <f>IF($A33="","",IF(COUNTIF('Payment Plans'!$A$5:$A$254,$B33)=0,"Unknown Plan ID",IF(AND($G33="Posted",$E33&gt;Setup!$B$3),"Future-Dated Payment",IF(COUNTIF($A$5:$A$1004,$A33)&gt;1,"Duplicate Payment ID","OK"))))</f>
        <v/>
      </c>
      <c r="M33" s="24">
        <f>IF($A33="","",IF(OR($B33="",$E33="",$F33&lt;=0,$G33="",$H33="",$J33=""),"Review",IF($L33&lt;&gt;"OK","Review","OK")))</f>
        <v/>
      </c>
    </row>
    <row r="34">
      <c r="A34" s="18" t="n"/>
      <c r="B34" s="18" t="n"/>
      <c r="C34" s="24">
        <f>IF($B34="","",IFERROR(INDEX('Payment Plans'!$B$5:$B$254,MATCH($B34,'Payment Plans'!$A$5:$A$254,0)),""))</f>
        <v/>
      </c>
      <c r="D34" s="24">
        <f>IF($B34="","",IFERROR(INDEX('Payment Plans'!$D$5:$D$254,MATCH($B34,'Payment Plans'!$A$5:$A$254,0)),""))</f>
        <v/>
      </c>
      <c r="E34" s="46" t="n"/>
      <c r="F34" s="47" t="n"/>
      <c r="G34" s="18" t="n"/>
      <c r="H34" s="18" t="n"/>
      <c r="I34" s="18" t="n"/>
      <c r="J34" s="18" t="n"/>
      <c r="K34" s="18" t="n"/>
      <c r="L34" s="24">
        <f>IF($A34="","",IF(COUNTIF('Payment Plans'!$A$5:$A$254,$B34)=0,"Unknown Plan ID",IF(AND($G34="Posted",$E34&gt;Setup!$B$3),"Future-Dated Payment",IF(COUNTIF($A$5:$A$1004,$A34)&gt;1,"Duplicate Payment ID","OK"))))</f>
        <v/>
      </c>
      <c r="M34" s="24">
        <f>IF($A34="","",IF(OR($B34="",$E34="",$F34&lt;=0,$G34="",$H34="",$J34=""),"Review",IF($L34&lt;&gt;"OK","Review","OK")))</f>
        <v/>
      </c>
    </row>
    <row r="35">
      <c r="A35" s="18" t="n"/>
      <c r="B35" s="18" t="n"/>
      <c r="C35" s="24">
        <f>IF($B35="","",IFERROR(INDEX('Payment Plans'!$B$5:$B$254,MATCH($B35,'Payment Plans'!$A$5:$A$254,0)),""))</f>
        <v/>
      </c>
      <c r="D35" s="24">
        <f>IF($B35="","",IFERROR(INDEX('Payment Plans'!$D$5:$D$254,MATCH($B35,'Payment Plans'!$A$5:$A$254,0)),""))</f>
        <v/>
      </c>
      <c r="E35" s="46" t="n"/>
      <c r="F35" s="47" t="n"/>
      <c r="G35" s="18" t="n"/>
      <c r="H35" s="18" t="n"/>
      <c r="I35" s="18" t="n"/>
      <c r="J35" s="18" t="n"/>
      <c r="K35" s="18" t="n"/>
      <c r="L35" s="24">
        <f>IF($A35="","",IF(COUNTIF('Payment Plans'!$A$5:$A$254,$B35)=0,"Unknown Plan ID",IF(AND($G35="Posted",$E35&gt;Setup!$B$3),"Future-Dated Payment",IF(COUNTIF($A$5:$A$1004,$A35)&gt;1,"Duplicate Payment ID","OK"))))</f>
        <v/>
      </c>
      <c r="M35" s="24">
        <f>IF($A35="","",IF(OR($B35="",$E35="",$F35&lt;=0,$G35="",$H35="",$J35=""),"Review",IF($L35&lt;&gt;"OK","Review","OK")))</f>
        <v/>
      </c>
    </row>
    <row r="36">
      <c r="A36" s="18" t="n"/>
      <c r="B36" s="18" t="n"/>
      <c r="C36" s="24">
        <f>IF($B36="","",IFERROR(INDEX('Payment Plans'!$B$5:$B$254,MATCH($B36,'Payment Plans'!$A$5:$A$254,0)),""))</f>
        <v/>
      </c>
      <c r="D36" s="24">
        <f>IF($B36="","",IFERROR(INDEX('Payment Plans'!$D$5:$D$254,MATCH($B36,'Payment Plans'!$A$5:$A$254,0)),""))</f>
        <v/>
      </c>
      <c r="E36" s="46" t="n"/>
      <c r="F36" s="47" t="n"/>
      <c r="G36" s="18" t="n"/>
      <c r="H36" s="18" t="n"/>
      <c r="I36" s="18" t="n"/>
      <c r="J36" s="18" t="n"/>
      <c r="K36" s="18" t="n"/>
      <c r="L36" s="24">
        <f>IF($A36="","",IF(COUNTIF('Payment Plans'!$A$5:$A$254,$B36)=0,"Unknown Plan ID",IF(AND($G36="Posted",$E36&gt;Setup!$B$3),"Future-Dated Payment",IF(COUNTIF($A$5:$A$1004,$A36)&gt;1,"Duplicate Payment ID","OK"))))</f>
        <v/>
      </c>
      <c r="M36" s="24">
        <f>IF($A36="","",IF(OR($B36="",$E36="",$F36&lt;=0,$G36="",$H36="",$J36=""),"Review",IF($L36&lt;&gt;"OK","Review","OK")))</f>
        <v/>
      </c>
    </row>
    <row r="37">
      <c r="A37" s="18" t="n"/>
      <c r="B37" s="18" t="n"/>
      <c r="C37" s="24">
        <f>IF($B37="","",IFERROR(INDEX('Payment Plans'!$B$5:$B$254,MATCH($B37,'Payment Plans'!$A$5:$A$254,0)),""))</f>
        <v/>
      </c>
      <c r="D37" s="24">
        <f>IF($B37="","",IFERROR(INDEX('Payment Plans'!$D$5:$D$254,MATCH($B37,'Payment Plans'!$A$5:$A$254,0)),""))</f>
        <v/>
      </c>
      <c r="E37" s="46" t="n"/>
      <c r="F37" s="47" t="n"/>
      <c r="G37" s="18" t="n"/>
      <c r="H37" s="18" t="n"/>
      <c r="I37" s="18" t="n"/>
      <c r="J37" s="18" t="n"/>
      <c r="K37" s="18" t="n"/>
      <c r="L37" s="24">
        <f>IF($A37="","",IF(COUNTIF('Payment Plans'!$A$5:$A$254,$B37)=0,"Unknown Plan ID",IF(AND($G37="Posted",$E37&gt;Setup!$B$3),"Future-Dated Payment",IF(COUNTIF($A$5:$A$1004,$A37)&gt;1,"Duplicate Payment ID","OK"))))</f>
        <v/>
      </c>
      <c r="M37" s="24">
        <f>IF($A37="","",IF(OR($B37="",$E37="",$F37&lt;=0,$G37="",$H37="",$J37=""),"Review",IF($L37&lt;&gt;"OK","Review","OK")))</f>
        <v/>
      </c>
    </row>
    <row r="38">
      <c r="A38" s="18" t="n"/>
      <c r="B38" s="18" t="n"/>
      <c r="C38" s="24">
        <f>IF($B38="","",IFERROR(INDEX('Payment Plans'!$B$5:$B$254,MATCH($B38,'Payment Plans'!$A$5:$A$254,0)),""))</f>
        <v/>
      </c>
      <c r="D38" s="24">
        <f>IF($B38="","",IFERROR(INDEX('Payment Plans'!$D$5:$D$254,MATCH($B38,'Payment Plans'!$A$5:$A$254,0)),""))</f>
        <v/>
      </c>
      <c r="E38" s="46" t="n"/>
      <c r="F38" s="47" t="n"/>
      <c r="G38" s="18" t="n"/>
      <c r="H38" s="18" t="n"/>
      <c r="I38" s="18" t="n"/>
      <c r="J38" s="18" t="n"/>
      <c r="K38" s="18" t="n"/>
      <c r="L38" s="24">
        <f>IF($A38="","",IF(COUNTIF('Payment Plans'!$A$5:$A$254,$B38)=0,"Unknown Plan ID",IF(AND($G38="Posted",$E38&gt;Setup!$B$3),"Future-Dated Payment",IF(COUNTIF($A$5:$A$1004,$A38)&gt;1,"Duplicate Payment ID","OK"))))</f>
        <v/>
      </c>
      <c r="M38" s="24">
        <f>IF($A38="","",IF(OR($B38="",$E38="",$F38&lt;=0,$G38="",$H38="",$J38=""),"Review",IF($L38&lt;&gt;"OK","Review","OK")))</f>
        <v/>
      </c>
    </row>
    <row r="39">
      <c r="A39" s="18" t="n"/>
      <c r="B39" s="18" t="n"/>
      <c r="C39" s="24">
        <f>IF($B39="","",IFERROR(INDEX('Payment Plans'!$B$5:$B$254,MATCH($B39,'Payment Plans'!$A$5:$A$254,0)),""))</f>
        <v/>
      </c>
      <c r="D39" s="24">
        <f>IF($B39="","",IFERROR(INDEX('Payment Plans'!$D$5:$D$254,MATCH($B39,'Payment Plans'!$A$5:$A$254,0)),""))</f>
        <v/>
      </c>
      <c r="E39" s="46" t="n"/>
      <c r="F39" s="47" t="n"/>
      <c r="G39" s="18" t="n"/>
      <c r="H39" s="18" t="n"/>
      <c r="I39" s="18" t="n"/>
      <c r="J39" s="18" t="n"/>
      <c r="K39" s="18" t="n"/>
      <c r="L39" s="24">
        <f>IF($A39="","",IF(COUNTIF('Payment Plans'!$A$5:$A$254,$B39)=0,"Unknown Plan ID",IF(AND($G39="Posted",$E39&gt;Setup!$B$3),"Future-Dated Payment",IF(COUNTIF($A$5:$A$1004,$A39)&gt;1,"Duplicate Payment ID","OK"))))</f>
        <v/>
      </c>
      <c r="M39" s="24">
        <f>IF($A39="","",IF(OR($B39="",$E39="",$F39&lt;=0,$G39="",$H39="",$J39=""),"Review",IF($L39&lt;&gt;"OK","Review","OK")))</f>
        <v/>
      </c>
    </row>
    <row r="40">
      <c r="A40" s="18" t="n"/>
      <c r="B40" s="18" t="n"/>
      <c r="C40" s="24">
        <f>IF($B40="","",IFERROR(INDEX('Payment Plans'!$B$5:$B$254,MATCH($B40,'Payment Plans'!$A$5:$A$254,0)),""))</f>
        <v/>
      </c>
      <c r="D40" s="24">
        <f>IF($B40="","",IFERROR(INDEX('Payment Plans'!$D$5:$D$254,MATCH($B40,'Payment Plans'!$A$5:$A$254,0)),""))</f>
        <v/>
      </c>
      <c r="E40" s="46" t="n"/>
      <c r="F40" s="47" t="n"/>
      <c r="G40" s="18" t="n"/>
      <c r="H40" s="18" t="n"/>
      <c r="I40" s="18" t="n"/>
      <c r="J40" s="18" t="n"/>
      <c r="K40" s="18" t="n"/>
      <c r="L40" s="24">
        <f>IF($A40="","",IF(COUNTIF('Payment Plans'!$A$5:$A$254,$B40)=0,"Unknown Plan ID",IF(AND($G40="Posted",$E40&gt;Setup!$B$3),"Future-Dated Payment",IF(COUNTIF($A$5:$A$1004,$A40)&gt;1,"Duplicate Payment ID","OK"))))</f>
        <v/>
      </c>
      <c r="M40" s="24">
        <f>IF($A40="","",IF(OR($B40="",$E40="",$F40&lt;=0,$G40="",$H40="",$J40=""),"Review",IF($L40&lt;&gt;"OK","Review","OK")))</f>
        <v/>
      </c>
    </row>
    <row r="41">
      <c r="A41" s="18" t="n"/>
      <c r="B41" s="18" t="n"/>
      <c r="C41" s="24">
        <f>IF($B41="","",IFERROR(INDEX('Payment Plans'!$B$5:$B$254,MATCH($B41,'Payment Plans'!$A$5:$A$254,0)),""))</f>
        <v/>
      </c>
      <c r="D41" s="24">
        <f>IF($B41="","",IFERROR(INDEX('Payment Plans'!$D$5:$D$254,MATCH($B41,'Payment Plans'!$A$5:$A$254,0)),""))</f>
        <v/>
      </c>
      <c r="E41" s="46" t="n"/>
      <c r="F41" s="47" t="n"/>
      <c r="G41" s="18" t="n"/>
      <c r="H41" s="18" t="n"/>
      <c r="I41" s="18" t="n"/>
      <c r="J41" s="18" t="n"/>
      <c r="K41" s="18" t="n"/>
      <c r="L41" s="24">
        <f>IF($A41="","",IF(COUNTIF('Payment Plans'!$A$5:$A$254,$B41)=0,"Unknown Plan ID",IF(AND($G41="Posted",$E41&gt;Setup!$B$3),"Future-Dated Payment",IF(COUNTIF($A$5:$A$1004,$A41)&gt;1,"Duplicate Payment ID","OK"))))</f>
        <v/>
      </c>
      <c r="M41" s="24">
        <f>IF($A41="","",IF(OR($B41="",$E41="",$F41&lt;=0,$G41="",$H41="",$J41=""),"Review",IF($L41&lt;&gt;"OK","Review","OK")))</f>
        <v/>
      </c>
    </row>
    <row r="42">
      <c r="A42" s="18" t="n"/>
      <c r="B42" s="18" t="n"/>
      <c r="C42" s="24">
        <f>IF($B42="","",IFERROR(INDEX('Payment Plans'!$B$5:$B$254,MATCH($B42,'Payment Plans'!$A$5:$A$254,0)),""))</f>
        <v/>
      </c>
      <c r="D42" s="24">
        <f>IF($B42="","",IFERROR(INDEX('Payment Plans'!$D$5:$D$254,MATCH($B42,'Payment Plans'!$A$5:$A$254,0)),""))</f>
        <v/>
      </c>
      <c r="E42" s="46" t="n"/>
      <c r="F42" s="47" t="n"/>
      <c r="G42" s="18" t="n"/>
      <c r="H42" s="18" t="n"/>
      <c r="I42" s="18" t="n"/>
      <c r="J42" s="18" t="n"/>
      <c r="K42" s="18" t="n"/>
      <c r="L42" s="24">
        <f>IF($A42="","",IF(COUNTIF('Payment Plans'!$A$5:$A$254,$B42)=0,"Unknown Plan ID",IF(AND($G42="Posted",$E42&gt;Setup!$B$3),"Future-Dated Payment",IF(COUNTIF($A$5:$A$1004,$A42)&gt;1,"Duplicate Payment ID","OK"))))</f>
        <v/>
      </c>
      <c r="M42" s="24">
        <f>IF($A42="","",IF(OR($B42="",$E42="",$F42&lt;=0,$G42="",$H42="",$J42=""),"Review",IF($L42&lt;&gt;"OK","Review","OK")))</f>
        <v/>
      </c>
    </row>
    <row r="43">
      <c r="A43" s="18" t="n"/>
      <c r="B43" s="18" t="n"/>
      <c r="C43" s="24">
        <f>IF($B43="","",IFERROR(INDEX('Payment Plans'!$B$5:$B$254,MATCH($B43,'Payment Plans'!$A$5:$A$254,0)),""))</f>
        <v/>
      </c>
      <c r="D43" s="24">
        <f>IF($B43="","",IFERROR(INDEX('Payment Plans'!$D$5:$D$254,MATCH($B43,'Payment Plans'!$A$5:$A$254,0)),""))</f>
        <v/>
      </c>
      <c r="E43" s="46" t="n"/>
      <c r="F43" s="47" t="n"/>
      <c r="G43" s="18" t="n"/>
      <c r="H43" s="18" t="n"/>
      <c r="I43" s="18" t="n"/>
      <c r="J43" s="18" t="n"/>
      <c r="K43" s="18" t="n"/>
      <c r="L43" s="24">
        <f>IF($A43="","",IF(COUNTIF('Payment Plans'!$A$5:$A$254,$B43)=0,"Unknown Plan ID",IF(AND($G43="Posted",$E43&gt;Setup!$B$3),"Future-Dated Payment",IF(COUNTIF($A$5:$A$1004,$A43)&gt;1,"Duplicate Payment ID","OK"))))</f>
        <v/>
      </c>
      <c r="M43" s="24">
        <f>IF($A43="","",IF(OR($B43="",$E43="",$F43&lt;=0,$G43="",$H43="",$J43=""),"Review",IF($L43&lt;&gt;"OK","Review","OK")))</f>
        <v/>
      </c>
    </row>
    <row r="44">
      <c r="A44" s="18" t="n"/>
      <c r="B44" s="18" t="n"/>
      <c r="C44" s="24">
        <f>IF($B44="","",IFERROR(INDEX('Payment Plans'!$B$5:$B$254,MATCH($B44,'Payment Plans'!$A$5:$A$254,0)),""))</f>
        <v/>
      </c>
      <c r="D44" s="24">
        <f>IF($B44="","",IFERROR(INDEX('Payment Plans'!$D$5:$D$254,MATCH($B44,'Payment Plans'!$A$5:$A$254,0)),""))</f>
        <v/>
      </c>
      <c r="E44" s="46" t="n"/>
      <c r="F44" s="47" t="n"/>
      <c r="G44" s="18" t="n"/>
      <c r="H44" s="18" t="n"/>
      <c r="I44" s="18" t="n"/>
      <c r="J44" s="18" t="n"/>
      <c r="K44" s="18" t="n"/>
      <c r="L44" s="24">
        <f>IF($A44="","",IF(COUNTIF('Payment Plans'!$A$5:$A$254,$B44)=0,"Unknown Plan ID",IF(AND($G44="Posted",$E44&gt;Setup!$B$3),"Future-Dated Payment",IF(COUNTIF($A$5:$A$1004,$A44)&gt;1,"Duplicate Payment ID","OK"))))</f>
        <v/>
      </c>
      <c r="M44" s="24">
        <f>IF($A44="","",IF(OR($B44="",$E44="",$F44&lt;=0,$G44="",$H44="",$J44=""),"Review",IF($L44&lt;&gt;"OK","Review","OK")))</f>
        <v/>
      </c>
    </row>
    <row r="45">
      <c r="A45" s="18" t="n"/>
      <c r="B45" s="18" t="n"/>
      <c r="C45" s="24">
        <f>IF($B45="","",IFERROR(INDEX('Payment Plans'!$B$5:$B$254,MATCH($B45,'Payment Plans'!$A$5:$A$254,0)),""))</f>
        <v/>
      </c>
      <c r="D45" s="24">
        <f>IF($B45="","",IFERROR(INDEX('Payment Plans'!$D$5:$D$254,MATCH($B45,'Payment Plans'!$A$5:$A$254,0)),""))</f>
        <v/>
      </c>
      <c r="E45" s="46" t="n"/>
      <c r="F45" s="47" t="n"/>
      <c r="G45" s="18" t="n"/>
      <c r="H45" s="18" t="n"/>
      <c r="I45" s="18" t="n"/>
      <c r="J45" s="18" t="n"/>
      <c r="K45" s="18" t="n"/>
      <c r="L45" s="24">
        <f>IF($A45="","",IF(COUNTIF('Payment Plans'!$A$5:$A$254,$B45)=0,"Unknown Plan ID",IF(AND($G45="Posted",$E45&gt;Setup!$B$3),"Future-Dated Payment",IF(COUNTIF($A$5:$A$1004,$A45)&gt;1,"Duplicate Payment ID","OK"))))</f>
        <v/>
      </c>
      <c r="M45" s="24">
        <f>IF($A45="","",IF(OR($B45="",$E45="",$F45&lt;=0,$G45="",$H45="",$J45=""),"Review",IF($L45&lt;&gt;"OK","Review","OK")))</f>
        <v/>
      </c>
    </row>
    <row r="46">
      <c r="A46" s="18" t="n"/>
      <c r="B46" s="18" t="n"/>
      <c r="C46" s="24">
        <f>IF($B46="","",IFERROR(INDEX('Payment Plans'!$B$5:$B$254,MATCH($B46,'Payment Plans'!$A$5:$A$254,0)),""))</f>
        <v/>
      </c>
      <c r="D46" s="24">
        <f>IF($B46="","",IFERROR(INDEX('Payment Plans'!$D$5:$D$254,MATCH($B46,'Payment Plans'!$A$5:$A$254,0)),""))</f>
        <v/>
      </c>
      <c r="E46" s="46" t="n"/>
      <c r="F46" s="47" t="n"/>
      <c r="G46" s="18" t="n"/>
      <c r="H46" s="18" t="n"/>
      <c r="I46" s="18" t="n"/>
      <c r="J46" s="18" t="n"/>
      <c r="K46" s="18" t="n"/>
      <c r="L46" s="24">
        <f>IF($A46="","",IF(COUNTIF('Payment Plans'!$A$5:$A$254,$B46)=0,"Unknown Plan ID",IF(AND($G46="Posted",$E46&gt;Setup!$B$3),"Future-Dated Payment",IF(COUNTIF($A$5:$A$1004,$A46)&gt;1,"Duplicate Payment ID","OK"))))</f>
        <v/>
      </c>
      <c r="M46" s="24">
        <f>IF($A46="","",IF(OR($B46="",$E46="",$F46&lt;=0,$G46="",$H46="",$J46=""),"Review",IF($L46&lt;&gt;"OK","Review","OK")))</f>
        <v/>
      </c>
    </row>
    <row r="47">
      <c r="A47" s="18" t="n"/>
      <c r="B47" s="18" t="n"/>
      <c r="C47" s="24">
        <f>IF($B47="","",IFERROR(INDEX('Payment Plans'!$B$5:$B$254,MATCH($B47,'Payment Plans'!$A$5:$A$254,0)),""))</f>
        <v/>
      </c>
      <c r="D47" s="24">
        <f>IF($B47="","",IFERROR(INDEX('Payment Plans'!$D$5:$D$254,MATCH($B47,'Payment Plans'!$A$5:$A$254,0)),""))</f>
        <v/>
      </c>
      <c r="E47" s="46" t="n"/>
      <c r="F47" s="47" t="n"/>
      <c r="G47" s="18" t="n"/>
      <c r="H47" s="18" t="n"/>
      <c r="I47" s="18" t="n"/>
      <c r="J47" s="18" t="n"/>
      <c r="K47" s="18" t="n"/>
      <c r="L47" s="24">
        <f>IF($A47="","",IF(COUNTIF('Payment Plans'!$A$5:$A$254,$B47)=0,"Unknown Plan ID",IF(AND($G47="Posted",$E47&gt;Setup!$B$3),"Future-Dated Payment",IF(COUNTIF($A$5:$A$1004,$A47)&gt;1,"Duplicate Payment ID","OK"))))</f>
        <v/>
      </c>
      <c r="M47" s="24">
        <f>IF($A47="","",IF(OR($B47="",$E47="",$F47&lt;=0,$G47="",$H47="",$J47=""),"Review",IF($L47&lt;&gt;"OK","Review","OK")))</f>
        <v/>
      </c>
    </row>
    <row r="48">
      <c r="A48" s="18" t="n"/>
      <c r="B48" s="18" t="n"/>
      <c r="C48" s="24">
        <f>IF($B48="","",IFERROR(INDEX('Payment Plans'!$B$5:$B$254,MATCH($B48,'Payment Plans'!$A$5:$A$254,0)),""))</f>
        <v/>
      </c>
      <c r="D48" s="24">
        <f>IF($B48="","",IFERROR(INDEX('Payment Plans'!$D$5:$D$254,MATCH($B48,'Payment Plans'!$A$5:$A$254,0)),""))</f>
        <v/>
      </c>
      <c r="E48" s="46" t="n"/>
      <c r="F48" s="47" t="n"/>
      <c r="G48" s="18" t="n"/>
      <c r="H48" s="18" t="n"/>
      <c r="I48" s="18" t="n"/>
      <c r="J48" s="18" t="n"/>
      <c r="K48" s="18" t="n"/>
      <c r="L48" s="24">
        <f>IF($A48="","",IF(COUNTIF('Payment Plans'!$A$5:$A$254,$B48)=0,"Unknown Plan ID",IF(AND($G48="Posted",$E48&gt;Setup!$B$3),"Future-Dated Payment",IF(COUNTIF($A$5:$A$1004,$A48)&gt;1,"Duplicate Payment ID","OK"))))</f>
        <v/>
      </c>
      <c r="M48" s="24">
        <f>IF($A48="","",IF(OR($B48="",$E48="",$F48&lt;=0,$G48="",$H48="",$J48=""),"Review",IF($L48&lt;&gt;"OK","Review","OK")))</f>
        <v/>
      </c>
    </row>
    <row r="49">
      <c r="A49" s="18" t="n"/>
      <c r="B49" s="18" t="n"/>
      <c r="C49" s="24">
        <f>IF($B49="","",IFERROR(INDEX('Payment Plans'!$B$5:$B$254,MATCH($B49,'Payment Plans'!$A$5:$A$254,0)),""))</f>
        <v/>
      </c>
      <c r="D49" s="24">
        <f>IF($B49="","",IFERROR(INDEX('Payment Plans'!$D$5:$D$254,MATCH($B49,'Payment Plans'!$A$5:$A$254,0)),""))</f>
        <v/>
      </c>
      <c r="E49" s="46" t="n"/>
      <c r="F49" s="47" t="n"/>
      <c r="G49" s="18" t="n"/>
      <c r="H49" s="18" t="n"/>
      <c r="I49" s="18" t="n"/>
      <c r="J49" s="18" t="n"/>
      <c r="K49" s="18" t="n"/>
      <c r="L49" s="24">
        <f>IF($A49="","",IF(COUNTIF('Payment Plans'!$A$5:$A$254,$B49)=0,"Unknown Plan ID",IF(AND($G49="Posted",$E49&gt;Setup!$B$3),"Future-Dated Payment",IF(COUNTIF($A$5:$A$1004,$A49)&gt;1,"Duplicate Payment ID","OK"))))</f>
        <v/>
      </c>
      <c r="M49" s="24">
        <f>IF($A49="","",IF(OR($B49="",$E49="",$F49&lt;=0,$G49="",$H49="",$J49=""),"Review",IF($L49&lt;&gt;"OK","Review","OK")))</f>
        <v/>
      </c>
    </row>
    <row r="50">
      <c r="A50" s="18" t="n"/>
      <c r="B50" s="18" t="n"/>
      <c r="C50" s="24">
        <f>IF($B50="","",IFERROR(INDEX('Payment Plans'!$B$5:$B$254,MATCH($B50,'Payment Plans'!$A$5:$A$254,0)),""))</f>
        <v/>
      </c>
      <c r="D50" s="24">
        <f>IF($B50="","",IFERROR(INDEX('Payment Plans'!$D$5:$D$254,MATCH($B50,'Payment Plans'!$A$5:$A$254,0)),""))</f>
        <v/>
      </c>
      <c r="E50" s="46" t="n"/>
      <c r="F50" s="47" t="n"/>
      <c r="G50" s="18" t="n"/>
      <c r="H50" s="18" t="n"/>
      <c r="I50" s="18" t="n"/>
      <c r="J50" s="18" t="n"/>
      <c r="K50" s="18" t="n"/>
      <c r="L50" s="24">
        <f>IF($A50="","",IF(COUNTIF('Payment Plans'!$A$5:$A$254,$B50)=0,"Unknown Plan ID",IF(AND($G50="Posted",$E50&gt;Setup!$B$3),"Future-Dated Payment",IF(COUNTIF($A$5:$A$1004,$A50)&gt;1,"Duplicate Payment ID","OK"))))</f>
        <v/>
      </c>
      <c r="M50" s="24">
        <f>IF($A50="","",IF(OR($B50="",$E50="",$F50&lt;=0,$G50="",$H50="",$J50=""),"Review",IF($L50&lt;&gt;"OK","Review","OK")))</f>
        <v/>
      </c>
    </row>
    <row r="51">
      <c r="A51" s="18" t="n"/>
      <c r="B51" s="18" t="n"/>
      <c r="C51" s="24">
        <f>IF($B51="","",IFERROR(INDEX('Payment Plans'!$B$5:$B$254,MATCH($B51,'Payment Plans'!$A$5:$A$254,0)),""))</f>
        <v/>
      </c>
      <c r="D51" s="24">
        <f>IF($B51="","",IFERROR(INDEX('Payment Plans'!$D$5:$D$254,MATCH($B51,'Payment Plans'!$A$5:$A$254,0)),""))</f>
        <v/>
      </c>
      <c r="E51" s="46" t="n"/>
      <c r="F51" s="47" t="n"/>
      <c r="G51" s="18" t="n"/>
      <c r="H51" s="18" t="n"/>
      <c r="I51" s="18" t="n"/>
      <c r="J51" s="18" t="n"/>
      <c r="K51" s="18" t="n"/>
      <c r="L51" s="24">
        <f>IF($A51="","",IF(COUNTIF('Payment Plans'!$A$5:$A$254,$B51)=0,"Unknown Plan ID",IF(AND($G51="Posted",$E51&gt;Setup!$B$3),"Future-Dated Payment",IF(COUNTIF($A$5:$A$1004,$A51)&gt;1,"Duplicate Payment ID","OK"))))</f>
        <v/>
      </c>
      <c r="M51" s="24">
        <f>IF($A51="","",IF(OR($B51="",$E51="",$F51&lt;=0,$G51="",$H51="",$J51=""),"Review",IF($L51&lt;&gt;"OK","Review","OK")))</f>
        <v/>
      </c>
    </row>
    <row r="52">
      <c r="A52" s="18" t="n"/>
      <c r="B52" s="18" t="n"/>
      <c r="C52" s="24">
        <f>IF($B52="","",IFERROR(INDEX('Payment Plans'!$B$5:$B$254,MATCH($B52,'Payment Plans'!$A$5:$A$254,0)),""))</f>
        <v/>
      </c>
      <c r="D52" s="24">
        <f>IF($B52="","",IFERROR(INDEX('Payment Plans'!$D$5:$D$254,MATCH($B52,'Payment Plans'!$A$5:$A$254,0)),""))</f>
        <v/>
      </c>
      <c r="E52" s="46" t="n"/>
      <c r="F52" s="47" t="n"/>
      <c r="G52" s="18" t="n"/>
      <c r="H52" s="18" t="n"/>
      <c r="I52" s="18" t="n"/>
      <c r="J52" s="18" t="n"/>
      <c r="K52" s="18" t="n"/>
      <c r="L52" s="24">
        <f>IF($A52="","",IF(COUNTIF('Payment Plans'!$A$5:$A$254,$B52)=0,"Unknown Plan ID",IF(AND($G52="Posted",$E52&gt;Setup!$B$3),"Future-Dated Payment",IF(COUNTIF($A$5:$A$1004,$A52)&gt;1,"Duplicate Payment ID","OK"))))</f>
        <v/>
      </c>
      <c r="M52" s="24">
        <f>IF($A52="","",IF(OR($B52="",$E52="",$F52&lt;=0,$G52="",$H52="",$J52=""),"Review",IF($L52&lt;&gt;"OK","Review","OK")))</f>
        <v/>
      </c>
    </row>
    <row r="53">
      <c r="A53" s="18" t="n"/>
      <c r="B53" s="18" t="n"/>
      <c r="C53" s="24">
        <f>IF($B53="","",IFERROR(INDEX('Payment Plans'!$B$5:$B$254,MATCH($B53,'Payment Plans'!$A$5:$A$254,0)),""))</f>
        <v/>
      </c>
      <c r="D53" s="24">
        <f>IF($B53="","",IFERROR(INDEX('Payment Plans'!$D$5:$D$254,MATCH($B53,'Payment Plans'!$A$5:$A$254,0)),""))</f>
        <v/>
      </c>
      <c r="E53" s="46" t="n"/>
      <c r="F53" s="47" t="n"/>
      <c r="G53" s="18" t="n"/>
      <c r="H53" s="18" t="n"/>
      <c r="I53" s="18" t="n"/>
      <c r="J53" s="18" t="n"/>
      <c r="K53" s="18" t="n"/>
      <c r="L53" s="24">
        <f>IF($A53="","",IF(COUNTIF('Payment Plans'!$A$5:$A$254,$B53)=0,"Unknown Plan ID",IF(AND($G53="Posted",$E53&gt;Setup!$B$3),"Future-Dated Payment",IF(COUNTIF($A$5:$A$1004,$A53)&gt;1,"Duplicate Payment ID","OK"))))</f>
        <v/>
      </c>
      <c r="M53" s="24">
        <f>IF($A53="","",IF(OR($B53="",$E53="",$F53&lt;=0,$G53="",$H53="",$J53=""),"Review",IF($L53&lt;&gt;"OK","Review","OK")))</f>
        <v/>
      </c>
    </row>
    <row r="54">
      <c r="A54" s="18" t="n"/>
      <c r="B54" s="18" t="n"/>
      <c r="C54" s="24">
        <f>IF($B54="","",IFERROR(INDEX('Payment Plans'!$B$5:$B$254,MATCH($B54,'Payment Plans'!$A$5:$A$254,0)),""))</f>
        <v/>
      </c>
      <c r="D54" s="24">
        <f>IF($B54="","",IFERROR(INDEX('Payment Plans'!$D$5:$D$254,MATCH($B54,'Payment Plans'!$A$5:$A$254,0)),""))</f>
        <v/>
      </c>
      <c r="E54" s="46" t="n"/>
      <c r="F54" s="47" t="n"/>
      <c r="G54" s="18" t="n"/>
      <c r="H54" s="18" t="n"/>
      <c r="I54" s="18" t="n"/>
      <c r="J54" s="18" t="n"/>
      <c r="K54" s="18" t="n"/>
      <c r="L54" s="24">
        <f>IF($A54="","",IF(COUNTIF('Payment Plans'!$A$5:$A$254,$B54)=0,"Unknown Plan ID",IF(AND($G54="Posted",$E54&gt;Setup!$B$3),"Future-Dated Payment",IF(COUNTIF($A$5:$A$1004,$A54)&gt;1,"Duplicate Payment ID","OK"))))</f>
        <v/>
      </c>
      <c r="M54" s="24">
        <f>IF($A54="","",IF(OR($B54="",$E54="",$F54&lt;=0,$G54="",$H54="",$J54=""),"Review",IF($L54&lt;&gt;"OK","Review","OK")))</f>
        <v/>
      </c>
    </row>
    <row r="55">
      <c r="A55" s="18" t="n"/>
      <c r="B55" s="18" t="n"/>
      <c r="C55" s="24">
        <f>IF($B55="","",IFERROR(INDEX('Payment Plans'!$B$5:$B$254,MATCH($B55,'Payment Plans'!$A$5:$A$254,0)),""))</f>
        <v/>
      </c>
      <c r="D55" s="24">
        <f>IF($B55="","",IFERROR(INDEX('Payment Plans'!$D$5:$D$254,MATCH($B55,'Payment Plans'!$A$5:$A$254,0)),""))</f>
        <v/>
      </c>
      <c r="E55" s="46" t="n"/>
      <c r="F55" s="47" t="n"/>
      <c r="G55" s="18" t="n"/>
      <c r="H55" s="18" t="n"/>
      <c r="I55" s="18" t="n"/>
      <c r="J55" s="18" t="n"/>
      <c r="K55" s="18" t="n"/>
      <c r="L55" s="24">
        <f>IF($A55="","",IF(COUNTIF('Payment Plans'!$A$5:$A$254,$B55)=0,"Unknown Plan ID",IF(AND($G55="Posted",$E55&gt;Setup!$B$3),"Future-Dated Payment",IF(COUNTIF($A$5:$A$1004,$A55)&gt;1,"Duplicate Payment ID","OK"))))</f>
        <v/>
      </c>
      <c r="M55" s="24">
        <f>IF($A55="","",IF(OR($B55="",$E55="",$F55&lt;=0,$G55="",$H55="",$J55=""),"Review",IF($L55&lt;&gt;"OK","Review","OK")))</f>
        <v/>
      </c>
    </row>
    <row r="56">
      <c r="A56" s="18" t="n"/>
      <c r="B56" s="18" t="n"/>
      <c r="C56" s="24">
        <f>IF($B56="","",IFERROR(INDEX('Payment Plans'!$B$5:$B$254,MATCH($B56,'Payment Plans'!$A$5:$A$254,0)),""))</f>
        <v/>
      </c>
      <c r="D56" s="24">
        <f>IF($B56="","",IFERROR(INDEX('Payment Plans'!$D$5:$D$254,MATCH($B56,'Payment Plans'!$A$5:$A$254,0)),""))</f>
        <v/>
      </c>
      <c r="E56" s="46" t="n"/>
      <c r="F56" s="47" t="n"/>
      <c r="G56" s="18" t="n"/>
      <c r="H56" s="18" t="n"/>
      <c r="I56" s="18" t="n"/>
      <c r="J56" s="18" t="n"/>
      <c r="K56" s="18" t="n"/>
      <c r="L56" s="24">
        <f>IF($A56="","",IF(COUNTIF('Payment Plans'!$A$5:$A$254,$B56)=0,"Unknown Plan ID",IF(AND($G56="Posted",$E56&gt;Setup!$B$3),"Future-Dated Payment",IF(COUNTIF($A$5:$A$1004,$A56)&gt;1,"Duplicate Payment ID","OK"))))</f>
        <v/>
      </c>
      <c r="M56" s="24">
        <f>IF($A56="","",IF(OR($B56="",$E56="",$F56&lt;=0,$G56="",$H56="",$J56=""),"Review",IF($L56&lt;&gt;"OK","Review","OK")))</f>
        <v/>
      </c>
    </row>
    <row r="57">
      <c r="A57" s="18" t="n"/>
      <c r="B57" s="18" t="n"/>
      <c r="C57" s="24">
        <f>IF($B57="","",IFERROR(INDEX('Payment Plans'!$B$5:$B$254,MATCH($B57,'Payment Plans'!$A$5:$A$254,0)),""))</f>
        <v/>
      </c>
      <c r="D57" s="24">
        <f>IF($B57="","",IFERROR(INDEX('Payment Plans'!$D$5:$D$254,MATCH($B57,'Payment Plans'!$A$5:$A$254,0)),""))</f>
        <v/>
      </c>
      <c r="E57" s="46" t="n"/>
      <c r="F57" s="47" t="n"/>
      <c r="G57" s="18" t="n"/>
      <c r="H57" s="18" t="n"/>
      <c r="I57" s="18" t="n"/>
      <c r="J57" s="18" t="n"/>
      <c r="K57" s="18" t="n"/>
      <c r="L57" s="24">
        <f>IF($A57="","",IF(COUNTIF('Payment Plans'!$A$5:$A$254,$B57)=0,"Unknown Plan ID",IF(AND($G57="Posted",$E57&gt;Setup!$B$3),"Future-Dated Payment",IF(COUNTIF($A$5:$A$1004,$A57)&gt;1,"Duplicate Payment ID","OK"))))</f>
        <v/>
      </c>
      <c r="M57" s="24">
        <f>IF($A57="","",IF(OR($B57="",$E57="",$F57&lt;=0,$G57="",$H57="",$J57=""),"Review",IF($L57&lt;&gt;"OK","Review","OK")))</f>
        <v/>
      </c>
    </row>
    <row r="58">
      <c r="A58" s="18" t="n"/>
      <c r="B58" s="18" t="n"/>
      <c r="C58" s="24">
        <f>IF($B58="","",IFERROR(INDEX('Payment Plans'!$B$5:$B$254,MATCH($B58,'Payment Plans'!$A$5:$A$254,0)),""))</f>
        <v/>
      </c>
      <c r="D58" s="24">
        <f>IF($B58="","",IFERROR(INDEX('Payment Plans'!$D$5:$D$254,MATCH($B58,'Payment Plans'!$A$5:$A$254,0)),""))</f>
        <v/>
      </c>
      <c r="E58" s="46" t="n"/>
      <c r="F58" s="47" t="n"/>
      <c r="G58" s="18" t="n"/>
      <c r="H58" s="18" t="n"/>
      <c r="I58" s="18" t="n"/>
      <c r="J58" s="18" t="n"/>
      <c r="K58" s="18" t="n"/>
      <c r="L58" s="24">
        <f>IF($A58="","",IF(COUNTIF('Payment Plans'!$A$5:$A$254,$B58)=0,"Unknown Plan ID",IF(AND($G58="Posted",$E58&gt;Setup!$B$3),"Future-Dated Payment",IF(COUNTIF($A$5:$A$1004,$A58)&gt;1,"Duplicate Payment ID","OK"))))</f>
        <v/>
      </c>
      <c r="M58" s="24">
        <f>IF($A58="","",IF(OR($B58="",$E58="",$F58&lt;=0,$G58="",$H58="",$J58=""),"Review",IF($L58&lt;&gt;"OK","Review","OK")))</f>
        <v/>
      </c>
    </row>
    <row r="59">
      <c r="A59" s="18" t="n"/>
      <c r="B59" s="18" t="n"/>
      <c r="C59" s="24">
        <f>IF($B59="","",IFERROR(INDEX('Payment Plans'!$B$5:$B$254,MATCH($B59,'Payment Plans'!$A$5:$A$254,0)),""))</f>
        <v/>
      </c>
      <c r="D59" s="24">
        <f>IF($B59="","",IFERROR(INDEX('Payment Plans'!$D$5:$D$254,MATCH($B59,'Payment Plans'!$A$5:$A$254,0)),""))</f>
        <v/>
      </c>
      <c r="E59" s="46" t="n"/>
      <c r="F59" s="47" t="n"/>
      <c r="G59" s="18" t="n"/>
      <c r="H59" s="18" t="n"/>
      <c r="I59" s="18" t="n"/>
      <c r="J59" s="18" t="n"/>
      <c r="K59" s="18" t="n"/>
      <c r="L59" s="24">
        <f>IF($A59="","",IF(COUNTIF('Payment Plans'!$A$5:$A$254,$B59)=0,"Unknown Plan ID",IF(AND($G59="Posted",$E59&gt;Setup!$B$3),"Future-Dated Payment",IF(COUNTIF($A$5:$A$1004,$A59)&gt;1,"Duplicate Payment ID","OK"))))</f>
        <v/>
      </c>
      <c r="M59" s="24">
        <f>IF($A59="","",IF(OR($B59="",$E59="",$F59&lt;=0,$G59="",$H59="",$J59=""),"Review",IF($L59&lt;&gt;"OK","Review","OK")))</f>
        <v/>
      </c>
    </row>
    <row r="60">
      <c r="A60" s="18" t="n"/>
      <c r="B60" s="18" t="n"/>
      <c r="C60" s="24">
        <f>IF($B60="","",IFERROR(INDEX('Payment Plans'!$B$5:$B$254,MATCH($B60,'Payment Plans'!$A$5:$A$254,0)),""))</f>
        <v/>
      </c>
      <c r="D60" s="24">
        <f>IF($B60="","",IFERROR(INDEX('Payment Plans'!$D$5:$D$254,MATCH($B60,'Payment Plans'!$A$5:$A$254,0)),""))</f>
        <v/>
      </c>
      <c r="E60" s="46" t="n"/>
      <c r="F60" s="47" t="n"/>
      <c r="G60" s="18" t="n"/>
      <c r="H60" s="18" t="n"/>
      <c r="I60" s="18" t="n"/>
      <c r="J60" s="18" t="n"/>
      <c r="K60" s="18" t="n"/>
      <c r="L60" s="24">
        <f>IF($A60="","",IF(COUNTIF('Payment Plans'!$A$5:$A$254,$B60)=0,"Unknown Plan ID",IF(AND($G60="Posted",$E60&gt;Setup!$B$3),"Future-Dated Payment",IF(COUNTIF($A$5:$A$1004,$A60)&gt;1,"Duplicate Payment ID","OK"))))</f>
        <v/>
      </c>
      <c r="M60" s="24">
        <f>IF($A60="","",IF(OR($B60="",$E60="",$F60&lt;=0,$G60="",$H60="",$J60=""),"Review",IF($L60&lt;&gt;"OK","Review","OK")))</f>
        <v/>
      </c>
    </row>
    <row r="61">
      <c r="A61" s="18" t="n"/>
      <c r="B61" s="18" t="n"/>
      <c r="C61" s="24">
        <f>IF($B61="","",IFERROR(INDEX('Payment Plans'!$B$5:$B$254,MATCH($B61,'Payment Plans'!$A$5:$A$254,0)),""))</f>
        <v/>
      </c>
      <c r="D61" s="24">
        <f>IF($B61="","",IFERROR(INDEX('Payment Plans'!$D$5:$D$254,MATCH($B61,'Payment Plans'!$A$5:$A$254,0)),""))</f>
        <v/>
      </c>
      <c r="E61" s="46" t="n"/>
      <c r="F61" s="47" t="n"/>
      <c r="G61" s="18" t="n"/>
      <c r="H61" s="18" t="n"/>
      <c r="I61" s="18" t="n"/>
      <c r="J61" s="18" t="n"/>
      <c r="K61" s="18" t="n"/>
      <c r="L61" s="24">
        <f>IF($A61="","",IF(COUNTIF('Payment Plans'!$A$5:$A$254,$B61)=0,"Unknown Plan ID",IF(AND($G61="Posted",$E61&gt;Setup!$B$3),"Future-Dated Payment",IF(COUNTIF($A$5:$A$1004,$A61)&gt;1,"Duplicate Payment ID","OK"))))</f>
        <v/>
      </c>
      <c r="M61" s="24">
        <f>IF($A61="","",IF(OR($B61="",$E61="",$F61&lt;=0,$G61="",$H61="",$J61=""),"Review",IF($L61&lt;&gt;"OK","Review","OK")))</f>
        <v/>
      </c>
    </row>
    <row r="62">
      <c r="A62" s="18" t="n"/>
      <c r="B62" s="18" t="n"/>
      <c r="C62" s="24">
        <f>IF($B62="","",IFERROR(INDEX('Payment Plans'!$B$5:$B$254,MATCH($B62,'Payment Plans'!$A$5:$A$254,0)),""))</f>
        <v/>
      </c>
      <c r="D62" s="24">
        <f>IF($B62="","",IFERROR(INDEX('Payment Plans'!$D$5:$D$254,MATCH($B62,'Payment Plans'!$A$5:$A$254,0)),""))</f>
        <v/>
      </c>
      <c r="E62" s="46" t="n"/>
      <c r="F62" s="47" t="n"/>
      <c r="G62" s="18" t="n"/>
      <c r="H62" s="18" t="n"/>
      <c r="I62" s="18" t="n"/>
      <c r="J62" s="18" t="n"/>
      <c r="K62" s="18" t="n"/>
      <c r="L62" s="24">
        <f>IF($A62="","",IF(COUNTIF('Payment Plans'!$A$5:$A$254,$B62)=0,"Unknown Plan ID",IF(AND($G62="Posted",$E62&gt;Setup!$B$3),"Future-Dated Payment",IF(COUNTIF($A$5:$A$1004,$A62)&gt;1,"Duplicate Payment ID","OK"))))</f>
        <v/>
      </c>
      <c r="M62" s="24">
        <f>IF($A62="","",IF(OR($B62="",$E62="",$F62&lt;=0,$G62="",$H62="",$J62=""),"Review",IF($L62&lt;&gt;"OK","Review","OK")))</f>
        <v/>
      </c>
    </row>
    <row r="63">
      <c r="A63" s="18" t="n"/>
      <c r="B63" s="18" t="n"/>
      <c r="C63" s="24">
        <f>IF($B63="","",IFERROR(INDEX('Payment Plans'!$B$5:$B$254,MATCH($B63,'Payment Plans'!$A$5:$A$254,0)),""))</f>
        <v/>
      </c>
      <c r="D63" s="24">
        <f>IF($B63="","",IFERROR(INDEX('Payment Plans'!$D$5:$D$254,MATCH($B63,'Payment Plans'!$A$5:$A$254,0)),""))</f>
        <v/>
      </c>
      <c r="E63" s="46" t="n"/>
      <c r="F63" s="47" t="n"/>
      <c r="G63" s="18" t="n"/>
      <c r="H63" s="18" t="n"/>
      <c r="I63" s="18" t="n"/>
      <c r="J63" s="18" t="n"/>
      <c r="K63" s="18" t="n"/>
      <c r="L63" s="24">
        <f>IF($A63="","",IF(COUNTIF('Payment Plans'!$A$5:$A$254,$B63)=0,"Unknown Plan ID",IF(AND($G63="Posted",$E63&gt;Setup!$B$3),"Future-Dated Payment",IF(COUNTIF($A$5:$A$1004,$A63)&gt;1,"Duplicate Payment ID","OK"))))</f>
        <v/>
      </c>
      <c r="M63" s="24">
        <f>IF($A63="","",IF(OR($B63="",$E63="",$F63&lt;=0,$G63="",$H63="",$J63=""),"Review",IF($L63&lt;&gt;"OK","Review","OK")))</f>
        <v/>
      </c>
    </row>
    <row r="64">
      <c r="A64" s="18" t="n"/>
      <c r="B64" s="18" t="n"/>
      <c r="C64" s="24">
        <f>IF($B64="","",IFERROR(INDEX('Payment Plans'!$B$5:$B$254,MATCH($B64,'Payment Plans'!$A$5:$A$254,0)),""))</f>
        <v/>
      </c>
      <c r="D64" s="24">
        <f>IF($B64="","",IFERROR(INDEX('Payment Plans'!$D$5:$D$254,MATCH($B64,'Payment Plans'!$A$5:$A$254,0)),""))</f>
        <v/>
      </c>
      <c r="E64" s="46" t="n"/>
      <c r="F64" s="47" t="n"/>
      <c r="G64" s="18" t="n"/>
      <c r="H64" s="18" t="n"/>
      <c r="I64" s="18" t="n"/>
      <c r="J64" s="18" t="n"/>
      <c r="K64" s="18" t="n"/>
      <c r="L64" s="24">
        <f>IF($A64="","",IF(COUNTIF('Payment Plans'!$A$5:$A$254,$B64)=0,"Unknown Plan ID",IF(AND($G64="Posted",$E64&gt;Setup!$B$3),"Future-Dated Payment",IF(COUNTIF($A$5:$A$1004,$A64)&gt;1,"Duplicate Payment ID","OK"))))</f>
        <v/>
      </c>
      <c r="M64" s="24">
        <f>IF($A64="","",IF(OR($B64="",$E64="",$F64&lt;=0,$G64="",$H64="",$J64=""),"Review",IF($L64&lt;&gt;"OK","Review","OK")))</f>
        <v/>
      </c>
    </row>
    <row r="65">
      <c r="A65" s="18" t="n"/>
      <c r="B65" s="18" t="n"/>
      <c r="C65" s="24">
        <f>IF($B65="","",IFERROR(INDEX('Payment Plans'!$B$5:$B$254,MATCH($B65,'Payment Plans'!$A$5:$A$254,0)),""))</f>
        <v/>
      </c>
      <c r="D65" s="24">
        <f>IF($B65="","",IFERROR(INDEX('Payment Plans'!$D$5:$D$254,MATCH($B65,'Payment Plans'!$A$5:$A$254,0)),""))</f>
        <v/>
      </c>
      <c r="E65" s="46" t="n"/>
      <c r="F65" s="47" t="n"/>
      <c r="G65" s="18" t="n"/>
      <c r="H65" s="18" t="n"/>
      <c r="I65" s="18" t="n"/>
      <c r="J65" s="18" t="n"/>
      <c r="K65" s="18" t="n"/>
      <c r="L65" s="24">
        <f>IF($A65="","",IF(COUNTIF('Payment Plans'!$A$5:$A$254,$B65)=0,"Unknown Plan ID",IF(AND($G65="Posted",$E65&gt;Setup!$B$3),"Future-Dated Payment",IF(COUNTIF($A$5:$A$1004,$A65)&gt;1,"Duplicate Payment ID","OK"))))</f>
        <v/>
      </c>
      <c r="M65" s="24">
        <f>IF($A65="","",IF(OR($B65="",$E65="",$F65&lt;=0,$G65="",$H65="",$J65=""),"Review",IF($L65&lt;&gt;"OK","Review","OK")))</f>
        <v/>
      </c>
    </row>
    <row r="66">
      <c r="A66" s="18" t="n"/>
      <c r="B66" s="18" t="n"/>
      <c r="C66" s="24">
        <f>IF($B66="","",IFERROR(INDEX('Payment Plans'!$B$5:$B$254,MATCH($B66,'Payment Plans'!$A$5:$A$254,0)),""))</f>
        <v/>
      </c>
      <c r="D66" s="24">
        <f>IF($B66="","",IFERROR(INDEX('Payment Plans'!$D$5:$D$254,MATCH($B66,'Payment Plans'!$A$5:$A$254,0)),""))</f>
        <v/>
      </c>
      <c r="E66" s="46" t="n"/>
      <c r="F66" s="47" t="n"/>
      <c r="G66" s="18" t="n"/>
      <c r="H66" s="18" t="n"/>
      <c r="I66" s="18" t="n"/>
      <c r="J66" s="18" t="n"/>
      <c r="K66" s="18" t="n"/>
      <c r="L66" s="24">
        <f>IF($A66="","",IF(COUNTIF('Payment Plans'!$A$5:$A$254,$B66)=0,"Unknown Plan ID",IF(AND($G66="Posted",$E66&gt;Setup!$B$3),"Future-Dated Payment",IF(COUNTIF($A$5:$A$1004,$A66)&gt;1,"Duplicate Payment ID","OK"))))</f>
        <v/>
      </c>
      <c r="M66" s="24">
        <f>IF($A66="","",IF(OR($B66="",$E66="",$F66&lt;=0,$G66="",$H66="",$J66=""),"Review",IF($L66&lt;&gt;"OK","Review","OK")))</f>
        <v/>
      </c>
    </row>
    <row r="67">
      <c r="A67" s="18" t="n"/>
      <c r="B67" s="18" t="n"/>
      <c r="C67" s="24">
        <f>IF($B67="","",IFERROR(INDEX('Payment Plans'!$B$5:$B$254,MATCH($B67,'Payment Plans'!$A$5:$A$254,0)),""))</f>
        <v/>
      </c>
      <c r="D67" s="24">
        <f>IF($B67="","",IFERROR(INDEX('Payment Plans'!$D$5:$D$254,MATCH($B67,'Payment Plans'!$A$5:$A$254,0)),""))</f>
        <v/>
      </c>
      <c r="E67" s="46" t="n"/>
      <c r="F67" s="47" t="n"/>
      <c r="G67" s="18" t="n"/>
      <c r="H67" s="18" t="n"/>
      <c r="I67" s="18" t="n"/>
      <c r="J67" s="18" t="n"/>
      <c r="K67" s="18" t="n"/>
      <c r="L67" s="24">
        <f>IF($A67="","",IF(COUNTIF('Payment Plans'!$A$5:$A$254,$B67)=0,"Unknown Plan ID",IF(AND($G67="Posted",$E67&gt;Setup!$B$3),"Future-Dated Payment",IF(COUNTIF($A$5:$A$1004,$A67)&gt;1,"Duplicate Payment ID","OK"))))</f>
        <v/>
      </c>
      <c r="M67" s="24">
        <f>IF($A67="","",IF(OR($B67="",$E67="",$F67&lt;=0,$G67="",$H67="",$J67=""),"Review",IF($L67&lt;&gt;"OK","Review","OK")))</f>
        <v/>
      </c>
    </row>
    <row r="68">
      <c r="A68" s="18" t="n"/>
      <c r="B68" s="18" t="n"/>
      <c r="C68" s="24">
        <f>IF($B68="","",IFERROR(INDEX('Payment Plans'!$B$5:$B$254,MATCH($B68,'Payment Plans'!$A$5:$A$254,0)),""))</f>
        <v/>
      </c>
      <c r="D68" s="24">
        <f>IF($B68="","",IFERROR(INDEX('Payment Plans'!$D$5:$D$254,MATCH($B68,'Payment Plans'!$A$5:$A$254,0)),""))</f>
        <v/>
      </c>
      <c r="E68" s="46" t="n"/>
      <c r="F68" s="47" t="n"/>
      <c r="G68" s="18" t="n"/>
      <c r="H68" s="18" t="n"/>
      <c r="I68" s="18" t="n"/>
      <c r="J68" s="18" t="n"/>
      <c r="K68" s="18" t="n"/>
      <c r="L68" s="24">
        <f>IF($A68="","",IF(COUNTIF('Payment Plans'!$A$5:$A$254,$B68)=0,"Unknown Plan ID",IF(AND($G68="Posted",$E68&gt;Setup!$B$3),"Future-Dated Payment",IF(COUNTIF($A$5:$A$1004,$A68)&gt;1,"Duplicate Payment ID","OK"))))</f>
        <v/>
      </c>
      <c r="M68" s="24">
        <f>IF($A68="","",IF(OR($B68="",$E68="",$F68&lt;=0,$G68="",$H68="",$J68=""),"Review",IF($L68&lt;&gt;"OK","Review","OK")))</f>
        <v/>
      </c>
    </row>
    <row r="69">
      <c r="A69" s="18" t="n"/>
      <c r="B69" s="18" t="n"/>
      <c r="C69" s="24">
        <f>IF($B69="","",IFERROR(INDEX('Payment Plans'!$B$5:$B$254,MATCH($B69,'Payment Plans'!$A$5:$A$254,0)),""))</f>
        <v/>
      </c>
      <c r="D69" s="24">
        <f>IF($B69="","",IFERROR(INDEX('Payment Plans'!$D$5:$D$254,MATCH($B69,'Payment Plans'!$A$5:$A$254,0)),""))</f>
        <v/>
      </c>
      <c r="E69" s="46" t="n"/>
      <c r="F69" s="47" t="n"/>
      <c r="G69" s="18" t="n"/>
      <c r="H69" s="18" t="n"/>
      <c r="I69" s="18" t="n"/>
      <c r="J69" s="18" t="n"/>
      <c r="K69" s="18" t="n"/>
      <c r="L69" s="24">
        <f>IF($A69="","",IF(COUNTIF('Payment Plans'!$A$5:$A$254,$B69)=0,"Unknown Plan ID",IF(AND($G69="Posted",$E69&gt;Setup!$B$3),"Future-Dated Payment",IF(COUNTIF($A$5:$A$1004,$A69)&gt;1,"Duplicate Payment ID","OK"))))</f>
        <v/>
      </c>
      <c r="M69" s="24">
        <f>IF($A69="","",IF(OR($B69="",$E69="",$F69&lt;=0,$G69="",$H69="",$J69=""),"Review",IF($L69&lt;&gt;"OK","Review","OK")))</f>
        <v/>
      </c>
    </row>
    <row r="70">
      <c r="A70" s="18" t="n"/>
      <c r="B70" s="18" t="n"/>
      <c r="C70" s="24">
        <f>IF($B70="","",IFERROR(INDEX('Payment Plans'!$B$5:$B$254,MATCH($B70,'Payment Plans'!$A$5:$A$254,0)),""))</f>
        <v/>
      </c>
      <c r="D70" s="24">
        <f>IF($B70="","",IFERROR(INDEX('Payment Plans'!$D$5:$D$254,MATCH($B70,'Payment Plans'!$A$5:$A$254,0)),""))</f>
        <v/>
      </c>
      <c r="E70" s="46" t="n"/>
      <c r="F70" s="47" t="n"/>
      <c r="G70" s="18" t="n"/>
      <c r="H70" s="18" t="n"/>
      <c r="I70" s="18" t="n"/>
      <c r="J70" s="18" t="n"/>
      <c r="K70" s="18" t="n"/>
      <c r="L70" s="24">
        <f>IF($A70="","",IF(COUNTIF('Payment Plans'!$A$5:$A$254,$B70)=0,"Unknown Plan ID",IF(AND($G70="Posted",$E70&gt;Setup!$B$3),"Future-Dated Payment",IF(COUNTIF($A$5:$A$1004,$A70)&gt;1,"Duplicate Payment ID","OK"))))</f>
        <v/>
      </c>
      <c r="M70" s="24">
        <f>IF($A70="","",IF(OR($B70="",$E70="",$F70&lt;=0,$G70="",$H70="",$J70=""),"Review",IF($L70&lt;&gt;"OK","Review","OK")))</f>
        <v/>
      </c>
    </row>
    <row r="71">
      <c r="A71" s="18" t="n"/>
      <c r="B71" s="18" t="n"/>
      <c r="C71" s="24">
        <f>IF($B71="","",IFERROR(INDEX('Payment Plans'!$B$5:$B$254,MATCH($B71,'Payment Plans'!$A$5:$A$254,0)),""))</f>
        <v/>
      </c>
      <c r="D71" s="24">
        <f>IF($B71="","",IFERROR(INDEX('Payment Plans'!$D$5:$D$254,MATCH($B71,'Payment Plans'!$A$5:$A$254,0)),""))</f>
        <v/>
      </c>
      <c r="E71" s="46" t="n"/>
      <c r="F71" s="47" t="n"/>
      <c r="G71" s="18" t="n"/>
      <c r="H71" s="18" t="n"/>
      <c r="I71" s="18" t="n"/>
      <c r="J71" s="18" t="n"/>
      <c r="K71" s="18" t="n"/>
      <c r="L71" s="24">
        <f>IF($A71="","",IF(COUNTIF('Payment Plans'!$A$5:$A$254,$B71)=0,"Unknown Plan ID",IF(AND($G71="Posted",$E71&gt;Setup!$B$3),"Future-Dated Payment",IF(COUNTIF($A$5:$A$1004,$A71)&gt;1,"Duplicate Payment ID","OK"))))</f>
        <v/>
      </c>
      <c r="M71" s="24">
        <f>IF($A71="","",IF(OR($B71="",$E71="",$F71&lt;=0,$G71="",$H71="",$J71=""),"Review",IF($L71&lt;&gt;"OK","Review","OK")))</f>
        <v/>
      </c>
    </row>
    <row r="72">
      <c r="A72" s="18" t="n"/>
      <c r="B72" s="18" t="n"/>
      <c r="C72" s="24">
        <f>IF($B72="","",IFERROR(INDEX('Payment Plans'!$B$5:$B$254,MATCH($B72,'Payment Plans'!$A$5:$A$254,0)),""))</f>
        <v/>
      </c>
      <c r="D72" s="24">
        <f>IF($B72="","",IFERROR(INDEX('Payment Plans'!$D$5:$D$254,MATCH($B72,'Payment Plans'!$A$5:$A$254,0)),""))</f>
        <v/>
      </c>
      <c r="E72" s="46" t="n"/>
      <c r="F72" s="47" t="n"/>
      <c r="G72" s="18" t="n"/>
      <c r="H72" s="18" t="n"/>
      <c r="I72" s="18" t="n"/>
      <c r="J72" s="18" t="n"/>
      <c r="K72" s="18" t="n"/>
      <c r="L72" s="24">
        <f>IF($A72="","",IF(COUNTIF('Payment Plans'!$A$5:$A$254,$B72)=0,"Unknown Plan ID",IF(AND($G72="Posted",$E72&gt;Setup!$B$3),"Future-Dated Payment",IF(COUNTIF($A$5:$A$1004,$A72)&gt;1,"Duplicate Payment ID","OK"))))</f>
        <v/>
      </c>
      <c r="M72" s="24">
        <f>IF($A72="","",IF(OR($B72="",$E72="",$F72&lt;=0,$G72="",$H72="",$J72=""),"Review",IF($L72&lt;&gt;"OK","Review","OK")))</f>
        <v/>
      </c>
    </row>
    <row r="73">
      <c r="A73" s="18" t="n"/>
      <c r="B73" s="18" t="n"/>
      <c r="C73" s="24">
        <f>IF($B73="","",IFERROR(INDEX('Payment Plans'!$B$5:$B$254,MATCH($B73,'Payment Plans'!$A$5:$A$254,0)),""))</f>
        <v/>
      </c>
      <c r="D73" s="24">
        <f>IF($B73="","",IFERROR(INDEX('Payment Plans'!$D$5:$D$254,MATCH($B73,'Payment Plans'!$A$5:$A$254,0)),""))</f>
        <v/>
      </c>
      <c r="E73" s="46" t="n"/>
      <c r="F73" s="47" t="n"/>
      <c r="G73" s="18" t="n"/>
      <c r="H73" s="18" t="n"/>
      <c r="I73" s="18" t="n"/>
      <c r="J73" s="18" t="n"/>
      <c r="K73" s="18" t="n"/>
      <c r="L73" s="24">
        <f>IF($A73="","",IF(COUNTIF('Payment Plans'!$A$5:$A$254,$B73)=0,"Unknown Plan ID",IF(AND($G73="Posted",$E73&gt;Setup!$B$3),"Future-Dated Payment",IF(COUNTIF($A$5:$A$1004,$A73)&gt;1,"Duplicate Payment ID","OK"))))</f>
        <v/>
      </c>
      <c r="M73" s="24">
        <f>IF($A73="","",IF(OR($B73="",$E73="",$F73&lt;=0,$G73="",$H73="",$J73=""),"Review",IF($L73&lt;&gt;"OK","Review","OK")))</f>
        <v/>
      </c>
    </row>
    <row r="74">
      <c r="A74" s="18" t="n"/>
      <c r="B74" s="18" t="n"/>
      <c r="C74" s="24">
        <f>IF($B74="","",IFERROR(INDEX('Payment Plans'!$B$5:$B$254,MATCH($B74,'Payment Plans'!$A$5:$A$254,0)),""))</f>
        <v/>
      </c>
      <c r="D74" s="24">
        <f>IF($B74="","",IFERROR(INDEX('Payment Plans'!$D$5:$D$254,MATCH($B74,'Payment Plans'!$A$5:$A$254,0)),""))</f>
        <v/>
      </c>
      <c r="E74" s="46" t="n"/>
      <c r="F74" s="47" t="n"/>
      <c r="G74" s="18" t="n"/>
      <c r="H74" s="18" t="n"/>
      <c r="I74" s="18" t="n"/>
      <c r="J74" s="18" t="n"/>
      <c r="K74" s="18" t="n"/>
      <c r="L74" s="24">
        <f>IF($A74="","",IF(COUNTIF('Payment Plans'!$A$5:$A$254,$B74)=0,"Unknown Plan ID",IF(AND($G74="Posted",$E74&gt;Setup!$B$3),"Future-Dated Payment",IF(COUNTIF($A$5:$A$1004,$A74)&gt;1,"Duplicate Payment ID","OK"))))</f>
        <v/>
      </c>
      <c r="M74" s="24">
        <f>IF($A74="","",IF(OR($B74="",$E74="",$F74&lt;=0,$G74="",$H74="",$J74=""),"Review",IF($L74&lt;&gt;"OK","Review","OK")))</f>
        <v/>
      </c>
    </row>
    <row r="75">
      <c r="A75" s="18" t="n"/>
      <c r="B75" s="18" t="n"/>
      <c r="C75" s="24">
        <f>IF($B75="","",IFERROR(INDEX('Payment Plans'!$B$5:$B$254,MATCH($B75,'Payment Plans'!$A$5:$A$254,0)),""))</f>
        <v/>
      </c>
      <c r="D75" s="24">
        <f>IF($B75="","",IFERROR(INDEX('Payment Plans'!$D$5:$D$254,MATCH($B75,'Payment Plans'!$A$5:$A$254,0)),""))</f>
        <v/>
      </c>
      <c r="E75" s="46" t="n"/>
      <c r="F75" s="47" t="n"/>
      <c r="G75" s="18" t="n"/>
      <c r="H75" s="18" t="n"/>
      <c r="I75" s="18" t="n"/>
      <c r="J75" s="18" t="n"/>
      <c r="K75" s="18" t="n"/>
      <c r="L75" s="24">
        <f>IF($A75="","",IF(COUNTIF('Payment Plans'!$A$5:$A$254,$B75)=0,"Unknown Plan ID",IF(AND($G75="Posted",$E75&gt;Setup!$B$3),"Future-Dated Payment",IF(COUNTIF($A$5:$A$1004,$A75)&gt;1,"Duplicate Payment ID","OK"))))</f>
        <v/>
      </c>
      <c r="M75" s="24">
        <f>IF($A75="","",IF(OR($B75="",$E75="",$F75&lt;=0,$G75="",$H75="",$J75=""),"Review",IF($L75&lt;&gt;"OK","Review","OK")))</f>
        <v/>
      </c>
    </row>
    <row r="76">
      <c r="A76" s="18" t="n"/>
      <c r="B76" s="18" t="n"/>
      <c r="C76" s="24">
        <f>IF($B76="","",IFERROR(INDEX('Payment Plans'!$B$5:$B$254,MATCH($B76,'Payment Plans'!$A$5:$A$254,0)),""))</f>
        <v/>
      </c>
      <c r="D76" s="24">
        <f>IF($B76="","",IFERROR(INDEX('Payment Plans'!$D$5:$D$254,MATCH($B76,'Payment Plans'!$A$5:$A$254,0)),""))</f>
        <v/>
      </c>
      <c r="E76" s="46" t="n"/>
      <c r="F76" s="47" t="n"/>
      <c r="G76" s="18" t="n"/>
      <c r="H76" s="18" t="n"/>
      <c r="I76" s="18" t="n"/>
      <c r="J76" s="18" t="n"/>
      <c r="K76" s="18" t="n"/>
      <c r="L76" s="24">
        <f>IF($A76="","",IF(COUNTIF('Payment Plans'!$A$5:$A$254,$B76)=0,"Unknown Plan ID",IF(AND($G76="Posted",$E76&gt;Setup!$B$3),"Future-Dated Payment",IF(COUNTIF($A$5:$A$1004,$A76)&gt;1,"Duplicate Payment ID","OK"))))</f>
        <v/>
      </c>
      <c r="M76" s="24">
        <f>IF($A76="","",IF(OR($B76="",$E76="",$F76&lt;=0,$G76="",$H76="",$J76=""),"Review",IF($L76&lt;&gt;"OK","Review","OK")))</f>
        <v/>
      </c>
    </row>
    <row r="77">
      <c r="A77" s="18" t="n"/>
      <c r="B77" s="18" t="n"/>
      <c r="C77" s="24">
        <f>IF($B77="","",IFERROR(INDEX('Payment Plans'!$B$5:$B$254,MATCH($B77,'Payment Plans'!$A$5:$A$254,0)),""))</f>
        <v/>
      </c>
      <c r="D77" s="24">
        <f>IF($B77="","",IFERROR(INDEX('Payment Plans'!$D$5:$D$254,MATCH($B77,'Payment Plans'!$A$5:$A$254,0)),""))</f>
        <v/>
      </c>
      <c r="E77" s="46" t="n"/>
      <c r="F77" s="47" t="n"/>
      <c r="G77" s="18" t="n"/>
      <c r="H77" s="18" t="n"/>
      <c r="I77" s="18" t="n"/>
      <c r="J77" s="18" t="n"/>
      <c r="K77" s="18" t="n"/>
      <c r="L77" s="24">
        <f>IF($A77="","",IF(COUNTIF('Payment Plans'!$A$5:$A$254,$B77)=0,"Unknown Plan ID",IF(AND($G77="Posted",$E77&gt;Setup!$B$3),"Future-Dated Payment",IF(COUNTIF($A$5:$A$1004,$A77)&gt;1,"Duplicate Payment ID","OK"))))</f>
        <v/>
      </c>
      <c r="M77" s="24">
        <f>IF($A77="","",IF(OR($B77="",$E77="",$F77&lt;=0,$G77="",$H77="",$J77=""),"Review",IF($L77&lt;&gt;"OK","Review","OK")))</f>
        <v/>
      </c>
    </row>
    <row r="78">
      <c r="A78" s="18" t="n"/>
      <c r="B78" s="18" t="n"/>
      <c r="C78" s="24">
        <f>IF($B78="","",IFERROR(INDEX('Payment Plans'!$B$5:$B$254,MATCH($B78,'Payment Plans'!$A$5:$A$254,0)),""))</f>
        <v/>
      </c>
      <c r="D78" s="24">
        <f>IF($B78="","",IFERROR(INDEX('Payment Plans'!$D$5:$D$254,MATCH($B78,'Payment Plans'!$A$5:$A$254,0)),""))</f>
        <v/>
      </c>
      <c r="E78" s="46" t="n"/>
      <c r="F78" s="47" t="n"/>
      <c r="G78" s="18" t="n"/>
      <c r="H78" s="18" t="n"/>
      <c r="I78" s="18" t="n"/>
      <c r="J78" s="18" t="n"/>
      <c r="K78" s="18" t="n"/>
      <c r="L78" s="24">
        <f>IF($A78="","",IF(COUNTIF('Payment Plans'!$A$5:$A$254,$B78)=0,"Unknown Plan ID",IF(AND($G78="Posted",$E78&gt;Setup!$B$3),"Future-Dated Payment",IF(COUNTIF($A$5:$A$1004,$A78)&gt;1,"Duplicate Payment ID","OK"))))</f>
        <v/>
      </c>
      <c r="M78" s="24">
        <f>IF($A78="","",IF(OR($B78="",$E78="",$F78&lt;=0,$G78="",$H78="",$J78=""),"Review",IF($L78&lt;&gt;"OK","Review","OK")))</f>
        <v/>
      </c>
    </row>
    <row r="79">
      <c r="A79" s="18" t="n"/>
      <c r="B79" s="18" t="n"/>
      <c r="C79" s="24">
        <f>IF($B79="","",IFERROR(INDEX('Payment Plans'!$B$5:$B$254,MATCH($B79,'Payment Plans'!$A$5:$A$254,0)),""))</f>
        <v/>
      </c>
      <c r="D79" s="24">
        <f>IF($B79="","",IFERROR(INDEX('Payment Plans'!$D$5:$D$254,MATCH($B79,'Payment Plans'!$A$5:$A$254,0)),""))</f>
        <v/>
      </c>
      <c r="E79" s="46" t="n"/>
      <c r="F79" s="47" t="n"/>
      <c r="G79" s="18" t="n"/>
      <c r="H79" s="18" t="n"/>
      <c r="I79" s="18" t="n"/>
      <c r="J79" s="18" t="n"/>
      <c r="K79" s="18" t="n"/>
      <c r="L79" s="24">
        <f>IF($A79="","",IF(COUNTIF('Payment Plans'!$A$5:$A$254,$B79)=0,"Unknown Plan ID",IF(AND($G79="Posted",$E79&gt;Setup!$B$3),"Future-Dated Payment",IF(COUNTIF($A$5:$A$1004,$A79)&gt;1,"Duplicate Payment ID","OK"))))</f>
        <v/>
      </c>
      <c r="M79" s="24">
        <f>IF($A79="","",IF(OR($B79="",$E79="",$F79&lt;=0,$G79="",$H79="",$J79=""),"Review",IF($L79&lt;&gt;"OK","Review","OK")))</f>
        <v/>
      </c>
    </row>
    <row r="80">
      <c r="A80" s="18" t="n"/>
      <c r="B80" s="18" t="n"/>
      <c r="C80" s="24">
        <f>IF($B80="","",IFERROR(INDEX('Payment Plans'!$B$5:$B$254,MATCH($B80,'Payment Plans'!$A$5:$A$254,0)),""))</f>
        <v/>
      </c>
      <c r="D80" s="24">
        <f>IF($B80="","",IFERROR(INDEX('Payment Plans'!$D$5:$D$254,MATCH($B80,'Payment Plans'!$A$5:$A$254,0)),""))</f>
        <v/>
      </c>
      <c r="E80" s="46" t="n"/>
      <c r="F80" s="47" t="n"/>
      <c r="G80" s="18" t="n"/>
      <c r="H80" s="18" t="n"/>
      <c r="I80" s="18" t="n"/>
      <c r="J80" s="18" t="n"/>
      <c r="K80" s="18" t="n"/>
      <c r="L80" s="24">
        <f>IF($A80="","",IF(COUNTIF('Payment Plans'!$A$5:$A$254,$B80)=0,"Unknown Plan ID",IF(AND($G80="Posted",$E80&gt;Setup!$B$3),"Future-Dated Payment",IF(COUNTIF($A$5:$A$1004,$A80)&gt;1,"Duplicate Payment ID","OK"))))</f>
        <v/>
      </c>
      <c r="M80" s="24">
        <f>IF($A80="","",IF(OR($B80="",$E80="",$F80&lt;=0,$G80="",$H80="",$J80=""),"Review",IF($L80&lt;&gt;"OK","Review","OK")))</f>
        <v/>
      </c>
    </row>
    <row r="81">
      <c r="A81" s="18" t="n"/>
      <c r="B81" s="18" t="n"/>
      <c r="C81" s="24">
        <f>IF($B81="","",IFERROR(INDEX('Payment Plans'!$B$5:$B$254,MATCH($B81,'Payment Plans'!$A$5:$A$254,0)),""))</f>
        <v/>
      </c>
      <c r="D81" s="24">
        <f>IF($B81="","",IFERROR(INDEX('Payment Plans'!$D$5:$D$254,MATCH($B81,'Payment Plans'!$A$5:$A$254,0)),""))</f>
        <v/>
      </c>
      <c r="E81" s="46" t="n"/>
      <c r="F81" s="47" t="n"/>
      <c r="G81" s="18" t="n"/>
      <c r="H81" s="18" t="n"/>
      <c r="I81" s="18" t="n"/>
      <c r="J81" s="18" t="n"/>
      <c r="K81" s="18" t="n"/>
      <c r="L81" s="24">
        <f>IF($A81="","",IF(COUNTIF('Payment Plans'!$A$5:$A$254,$B81)=0,"Unknown Plan ID",IF(AND($G81="Posted",$E81&gt;Setup!$B$3),"Future-Dated Payment",IF(COUNTIF($A$5:$A$1004,$A81)&gt;1,"Duplicate Payment ID","OK"))))</f>
        <v/>
      </c>
      <c r="M81" s="24">
        <f>IF($A81="","",IF(OR($B81="",$E81="",$F81&lt;=0,$G81="",$H81="",$J81=""),"Review",IF($L81&lt;&gt;"OK","Review","OK")))</f>
        <v/>
      </c>
    </row>
    <row r="82">
      <c r="A82" s="18" t="n"/>
      <c r="B82" s="18" t="n"/>
      <c r="C82" s="24">
        <f>IF($B82="","",IFERROR(INDEX('Payment Plans'!$B$5:$B$254,MATCH($B82,'Payment Plans'!$A$5:$A$254,0)),""))</f>
        <v/>
      </c>
      <c r="D82" s="24">
        <f>IF($B82="","",IFERROR(INDEX('Payment Plans'!$D$5:$D$254,MATCH($B82,'Payment Plans'!$A$5:$A$254,0)),""))</f>
        <v/>
      </c>
      <c r="E82" s="46" t="n"/>
      <c r="F82" s="47" t="n"/>
      <c r="G82" s="18" t="n"/>
      <c r="H82" s="18" t="n"/>
      <c r="I82" s="18" t="n"/>
      <c r="J82" s="18" t="n"/>
      <c r="K82" s="18" t="n"/>
      <c r="L82" s="24">
        <f>IF($A82="","",IF(COUNTIF('Payment Plans'!$A$5:$A$254,$B82)=0,"Unknown Plan ID",IF(AND($G82="Posted",$E82&gt;Setup!$B$3),"Future-Dated Payment",IF(COUNTIF($A$5:$A$1004,$A82)&gt;1,"Duplicate Payment ID","OK"))))</f>
        <v/>
      </c>
      <c r="M82" s="24">
        <f>IF($A82="","",IF(OR($B82="",$E82="",$F82&lt;=0,$G82="",$H82="",$J82=""),"Review",IF($L82&lt;&gt;"OK","Review","OK")))</f>
        <v/>
      </c>
    </row>
    <row r="83">
      <c r="A83" s="18" t="n"/>
      <c r="B83" s="18" t="n"/>
      <c r="C83" s="24">
        <f>IF($B83="","",IFERROR(INDEX('Payment Plans'!$B$5:$B$254,MATCH($B83,'Payment Plans'!$A$5:$A$254,0)),""))</f>
        <v/>
      </c>
      <c r="D83" s="24">
        <f>IF($B83="","",IFERROR(INDEX('Payment Plans'!$D$5:$D$254,MATCH($B83,'Payment Plans'!$A$5:$A$254,0)),""))</f>
        <v/>
      </c>
      <c r="E83" s="46" t="n"/>
      <c r="F83" s="47" t="n"/>
      <c r="G83" s="18" t="n"/>
      <c r="H83" s="18" t="n"/>
      <c r="I83" s="18" t="n"/>
      <c r="J83" s="18" t="n"/>
      <c r="K83" s="18" t="n"/>
      <c r="L83" s="24">
        <f>IF($A83="","",IF(COUNTIF('Payment Plans'!$A$5:$A$254,$B83)=0,"Unknown Plan ID",IF(AND($G83="Posted",$E83&gt;Setup!$B$3),"Future-Dated Payment",IF(COUNTIF($A$5:$A$1004,$A83)&gt;1,"Duplicate Payment ID","OK"))))</f>
        <v/>
      </c>
      <c r="M83" s="24">
        <f>IF($A83="","",IF(OR($B83="",$E83="",$F83&lt;=0,$G83="",$H83="",$J83=""),"Review",IF($L83&lt;&gt;"OK","Review","OK")))</f>
        <v/>
      </c>
    </row>
    <row r="84">
      <c r="A84" s="18" t="n"/>
      <c r="B84" s="18" t="n"/>
      <c r="C84" s="24">
        <f>IF($B84="","",IFERROR(INDEX('Payment Plans'!$B$5:$B$254,MATCH($B84,'Payment Plans'!$A$5:$A$254,0)),""))</f>
        <v/>
      </c>
      <c r="D84" s="24">
        <f>IF($B84="","",IFERROR(INDEX('Payment Plans'!$D$5:$D$254,MATCH($B84,'Payment Plans'!$A$5:$A$254,0)),""))</f>
        <v/>
      </c>
      <c r="E84" s="46" t="n"/>
      <c r="F84" s="47" t="n"/>
      <c r="G84" s="18" t="n"/>
      <c r="H84" s="18" t="n"/>
      <c r="I84" s="18" t="n"/>
      <c r="J84" s="18" t="n"/>
      <c r="K84" s="18" t="n"/>
      <c r="L84" s="24">
        <f>IF($A84="","",IF(COUNTIF('Payment Plans'!$A$5:$A$254,$B84)=0,"Unknown Plan ID",IF(AND($G84="Posted",$E84&gt;Setup!$B$3),"Future-Dated Payment",IF(COUNTIF($A$5:$A$1004,$A84)&gt;1,"Duplicate Payment ID","OK"))))</f>
        <v/>
      </c>
      <c r="M84" s="24">
        <f>IF($A84="","",IF(OR($B84="",$E84="",$F84&lt;=0,$G84="",$H84="",$J84=""),"Review",IF($L84&lt;&gt;"OK","Review","OK")))</f>
        <v/>
      </c>
    </row>
    <row r="85">
      <c r="A85" s="18" t="n"/>
      <c r="B85" s="18" t="n"/>
      <c r="C85" s="24">
        <f>IF($B85="","",IFERROR(INDEX('Payment Plans'!$B$5:$B$254,MATCH($B85,'Payment Plans'!$A$5:$A$254,0)),""))</f>
        <v/>
      </c>
      <c r="D85" s="24">
        <f>IF($B85="","",IFERROR(INDEX('Payment Plans'!$D$5:$D$254,MATCH($B85,'Payment Plans'!$A$5:$A$254,0)),""))</f>
        <v/>
      </c>
      <c r="E85" s="46" t="n"/>
      <c r="F85" s="47" t="n"/>
      <c r="G85" s="18" t="n"/>
      <c r="H85" s="18" t="n"/>
      <c r="I85" s="18" t="n"/>
      <c r="J85" s="18" t="n"/>
      <c r="K85" s="18" t="n"/>
      <c r="L85" s="24">
        <f>IF($A85="","",IF(COUNTIF('Payment Plans'!$A$5:$A$254,$B85)=0,"Unknown Plan ID",IF(AND($G85="Posted",$E85&gt;Setup!$B$3),"Future-Dated Payment",IF(COUNTIF($A$5:$A$1004,$A85)&gt;1,"Duplicate Payment ID","OK"))))</f>
        <v/>
      </c>
      <c r="M85" s="24">
        <f>IF($A85="","",IF(OR($B85="",$E85="",$F85&lt;=0,$G85="",$H85="",$J85=""),"Review",IF($L85&lt;&gt;"OK","Review","OK")))</f>
        <v/>
      </c>
    </row>
    <row r="86">
      <c r="A86" s="18" t="n"/>
      <c r="B86" s="18" t="n"/>
      <c r="C86" s="24">
        <f>IF($B86="","",IFERROR(INDEX('Payment Plans'!$B$5:$B$254,MATCH($B86,'Payment Plans'!$A$5:$A$254,0)),""))</f>
        <v/>
      </c>
      <c r="D86" s="24">
        <f>IF($B86="","",IFERROR(INDEX('Payment Plans'!$D$5:$D$254,MATCH($B86,'Payment Plans'!$A$5:$A$254,0)),""))</f>
        <v/>
      </c>
      <c r="E86" s="46" t="n"/>
      <c r="F86" s="47" t="n"/>
      <c r="G86" s="18" t="n"/>
      <c r="H86" s="18" t="n"/>
      <c r="I86" s="18" t="n"/>
      <c r="J86" s="18" t="n"/>
      <c r="K86" s="18" t="n"/>
      <c r="L86" s="24">
        <f>IF($A86="","",IF(COUNTIF('Payment Plans'!$A$5:$A$254,$B86)=0,"Unknown Plan ID",IF(AND($G86="Posted",$E86&gt;Setup!$B$3),"Future-Dated Payment",IF(COUNTIF($A$5:$A$1004,$A86)&gt;1,"Duplicate Payment ID","OK"))))</f>
        <v/>
      </c>
      <c r="M86" s="24">
        <f>IF($A86="","",IF(OR($B86="",$E86="",$F86&lt;=0,$G86="",$H86="",$J86=""),"Review",IF($L86&lt;&gt;"OK","Review","OK")))</f>
        <v/>
      </c>
    </row>
    <row r="87">
      <c r="A87" s="18" t="n"/>
      <c r="B87" s="18" t="n"/>
      <c r="C87" s="24">
        <f>IF($B87="","",IFERROR(INDEX('Payment Plans'!$B$5:$B$254,MATCH($B87,'Payment Plans'!$A$5:$A$254,0)),""))</f>
        <v/>
      </c>
      <c r="D87" s="24">
        <f>IF($B87="","",IFERROR(INDEX('Payment Plans'!$D$5:$D$254,MATCH($B87,'Payment Plans'!$A$5:$A$254,0)),""))</f>
        <v/>
      </c>
      <c r="E87" s="46" t="n"/>
      <c r="F87" s="47" t="n"/>
      <c r="G87" s="18" t="n"/>
      <c r="H87" s="18" t="n"/>
      <c r="I87" s="18" t="n"/>
      <c r="J87" s="18" t="n"/>
      <c r="K87" s="18" t="n"/>
      <c r="L87" s="24">
        <f>IF($A87="","",IF(COUNTIF('Payment Plans'!$A$5:$A$254,$B87)=0,"Unknown Plan ID",IF(AND($G87="Posted",$E87&gt;Setup!$B$3),"Future-Dated Payment",IF(COUNTIF($A$5:$A$1004,$A87)&gt;1,"Duplicate Payment ID","OK"))))</f>
        <v/>
      </c>
      <c r="M87" s="24">
        <f>IF($A87="","",IF(OR($B87="",$E87="",$F87&lt;=0,$G87="",$H87="",$J87=""),"Review",IF($L87&lt;&gt;"OK","Review","OK")))</f>
        <v/>
      </c>
    </row>
    <row r="88">
      <c r="A88" s="18" t="n"/>
      <c r="B88" s="18" t="n"/>
      <c r="C88" s="24">
        <f>IF($B88="","",IFERROR(INDEX('Payment Plans'!$B$5:$B$254,MATCH($B88,'Payment Plans'!$A$5:$A$254,0)),""))</f>
        <v/>
      </c>
      <c r="D88" s="24">
        <f>IF($B88="","",IFERROR(INDEX('Payment Plans'!$D$5:$D$254,MATCH($B88,'Payment Plans'!$A$5:$A$254,0)),""))</f>
        <v/>
      </c>
      <c r="E88" s="46" t="n"/>
      <c r="F88" s="47" t="n"/>
      <c r="G88" s="18" t="n"/>
      <c r="H88" s="18" t="n"/>
      <c r="I88" s="18" t="n"/>
      <c r="J88" s="18" t="n"/>
      <c r="K88" s="18" t="n"/>
      <c r="L88" s="24">
        <f>IF($A88="","",IF(COUNTIF('Payment Plans'!$A$5:$A$254,$B88)=0,"Unknown Plan ID",IF(AND($G88="Posted",$E88&gt;Setup!$B$3),"Future-Dated Payment",IF(COUNTIF($A$5:$A$1004,$A88)&gt;1,"Duplicate Payment ID","OK"))))</f>
        <v/>
      </c>
      <c r="M88" s="24">
        <f>IF($A88="","",IF(OR($B88="",$E88="",$F88&lt;=0,$G88="",$H88="",$J88=""),"Review",IF($L88&lt;&gt;"OK","Review","OK")))</f>
        <v/>
      </c>
    </row>
    <row r="89">
      <c r="A89" s="18" t="n"/>
      <c r="B89" s="18" t="n"/>
      <c r="C89" s="24">
        <f>IF($B89="","",IFERROR(INDEX('Payment Plans'!$B$5:$B$254,MATCH($B89,'Payment Plans'!$A$5:$A$254,0)),""))</f>
        <v/>
      </c>
      <c r="D89" s="24">
        <f>IF($B89="","",IFERROR(INDEX('Payment Plans'!$D$5:$D$254,MATCH($B89,'Payment Plans'!$A$5:$A$254,0)),""))</f>
        <v/>
      </c>
      <c r="E89" s="46" t="n"/>
      <c r="F89" s="47" t="n"/>
      <c r="G89" s="18" t="n"/>
      <c r="H89" s="18" t="n"/>
      <c r="I89" s="18" t="n"/>
      <c r="J89" s="18" t="n"/>
      <c r="K89" s="18" t="n"/>
      <c r="L89" s="24">
        <f>IF($A89="","",IF(COUNTIF('Payment Plans'!$A$5:$A$254,$B89)=0,"Unknown Plan ID",IF(AND($G89="Posted",$E89&gt;Setup!$B$3),"Future-Dated Payment",IF(COUNTIF($A$5:$A$1004,$A89)&gt;1,"Duplicate Payment ID","OK"))))</f>
        <v/>
      </c>
      <c r="M89" s="24">
        <f>IF($A89="","",IF(OR($B89="",$E89="",$F89&lt;=0,$G89="",$H89="",$J89=""),"Review",IF($L89&lt;&gt;"OK","Review","OK")))</f>
        <v/>
      </c>
    </row>
    <row r="90">
      <c r="A90" s="18" t="n"/>
      <c r="B90" s="18" t="n"/>
      <c r="C90" s="24">
        <f>IF($B90="","",IFERROR(INDEX('Payment Plans'!$B$5:$B$254,MATCH($B90,'Payment Plans'!$A$5:$A$254,0)),""))</f>
        <v/>
      </c>
      <c r="D90" s="24">
        <f>IF($B90="","",IFERROR(INDEX('Payment Plans'!$D$5:$D$254,MATCH($B90,'Payment Plans'!$A$5:$A$254,0)),""))</f>
        <v/>
      </c>
      <c r="E90" s="46" t="n"/>
      <c r="F90" s="47" t="n"/>
      <c r="G90" s="18" t="n"/>
      <c r="H90" s="18" t="n"/>
      <c r="I90" s="18" t="n"/>
      <c r="J90" s="18" t="n"/>
      <c r="K90" s="18" t="n"/>
      <c r="L90" s="24">
        <f>IF($A90="","",IF(COUNTIF('Payment Plans'!$A$5:$A$254,$B90)=0,"Unknown Plan ID",IF(AND($G90="Posted",$E90&gt;Setup!$B$3),"Future-Dated Payment",IF(COUNTIF($A$5:$A$1004,$A90)&gt;1,"Duplicate Payment ID","OK"))))</f>
        <v/>
      </c>
      <c r="M90" s="24">
        <f>IF($A90="","",IF(OR($B90="",$E90="",$F90&lt;=0,$G90="",$H90="",$J90=""),"Review",IF($L90&lt;&gt;"OK","Review","OK")))</f>
        <v/>
      </c>
    </row>
    <row r="91">
      <c r="A91" s="18" t="n"/>
      <c r="B91" s="18" t="n"/>
      <c r="C91" s="24">
        <f>IF($B91="","",IFERROR(INDEX('Payment Plans'!$B$5:$B$254,MATCH($B91,'Payment Plans'!$A$5:$A$254,0)),""))</f>
        <v/>
      </c>
      <c r="D91" s="24">
        <f>IF($B91="","",IFERROR(INDEX('Payment Plans'!$D$5:$D$254,MATCH($B91,'Payment Plans'!$A$5:$A$254,0)),""))</f>
        <v/>
      </c>
      <c r="E91" s="46" t="n"/>
      <c r="F91" s="47" t="n"/>
      <c r="G91" s="18" t="n"/>
      <c r="H91" s="18" t="n"/>
      <c r="I91" s="18" t="n"/>
      <c r="J91" s="18" t="n"/>
      <c r="K91" s="18" t="n"/>
      <c r="L91" s="24">
        <f>IF($A91="","",IF(COUNTIF('Payment Plans'!$A$5:$A$254,$B91)=0,"Unknown Plan ID",IF(AND($G91="Posted",$E91&gt;Setup!$B$3),"Future-Dated Payment",IF(COUNTIF($A$5:$A$1004,$A91)&gt;1,"Duplicate Payment ID","OK"))))</f>
        <v/>
      </c>
      <c r="M91" s="24">
        <f>IF($A91="","",IF(OR($B91="",$E91="",$F91&lt;=0,$G91="",$H91="",$J91=""),"Review",IF($L91&lt;&gt;"OK","Review","OK")))</f>
        <v/>
      </c>
    </row>
    <row r="92">
      <c r="A92" s="18" t="n"/>
      <c r="B92" s="18" t="n"/>
      <c r="C92" s="24">
        <f>IF($B92="","",IFERROR(INDEX('Payment Plans'!$B$5:$B$254,MATCH($B92,'Payment Plans'!$A$5:$A$254,0)),""))</f>
        <v/>
      </c>
      <c r="D92" s="24">
        <f>IF($B92="","",IFERROR(INDEX('Payment Plans'!$D$5:$D$254,MATCH($B92,'Payment Plans'!$A$5:$A$254,0)),""))</f>
        <v/>
      </c>
      <c r="E92" s="46" t="n"/>
      <c r="F92" s="47" t="n"/>
      <c r="G92" s="18" t="n"/>
      <c r="H92" s="18" t="n"/>
      <c r="I92" s="18" t="n"/>
      <c r="J92" s="18" t="n"/>
      <c r="K92" s="18" t="n"/>
      <c r="L92" s="24">
        <f>IF($A92="","",IF(COUNTIF('Payment Plans'!$A$5:$A$254,$B92)=0,"Unknown Plan ID",IF(AND($G92="Posted",$E92&gt;Setup!$B$3),"Future-Dated Payment",IF(COUNTIF($A$5:$A$1004,$A92)&gt;1,"Duplicate Payment ID","OK"))))</f>
        <v/>
      </c>
      <c r="M92" s="24">
        <f>IF($A92="","",IF(OR($B92="",$E92="",$F92&lt;=0,$G92="",$H92="",$J92=""),"Review",IF($L92&lt;&gt;"OK","Review","OK")))</f>
        <v/>
      </c>
    </row>
    <row r="93">
      <c r="A93" s="18" t="n"/>
      <c r="B93" s="18" t="n"/>
      <c r="C93" s="24">
        <f>IF($B93="","",IFERROR(INDEX('Payment Plans'!$B$5:$B$254,MATCH($B93,'Payment Plans'!$A$5:$A$254,0)),""))</f>
        <v/>
      </c>
      <c r="D93" s="24">
        <f>IF($B93="","",IFERROR(INDEX('Payment Plans'!$D$5:$D$254,MATCH($B93,'Payment Plans'!$A$5:$A$254,0)),""))</f>
        <v/>
      </c>
      <c r="E93" s="46" t="n"/>
      <c r="F93" s="47" t="n"/>
      <c r="G93" s="18" t="n"/>
      <c r="H93" s="18" t="n"/>
      <c r="I93" s="18" t="n"/>
      <c r="J93" s="18" t="n"/>
      <c r="K93" s="18" t="n"/>
      <c r="L93" s="24">
        <f>IF($A93="","",IF(COUNTIF('Payment Plans'!$A$5:$A$254,$B93)=0,"Unknown Plan ID",IF(AND($G93="Posted",$E93&gt;Setup!$B$3),"Future-Dated Payment",IF(COUNTIF($A$5:$A$1004,$A93)&gt;1,"Duplicate Payment ID","OK"))))</f>
        <v/>
      </c>
      <c r="M93" s="24">
        <f>IF($A93="","",IF(OR($B93="",$E93="",$F93&lt;=0,$G93="",$H93="",$J93=""),"Review",IF($L93&lt;&gt;"OK","Review","OK")))</f>
        <v/>
      </c>
    </row>
    <row r="94">
      <c r="A94" s="18" t="n"/>
      <c r="B94" s="18" t="n"/>
      <c r="C94" s="24">
        <f>IF($B94="","",IFERROR(INDEX('Payment Plans'!$B$5:$B$254,MATCH($B94,'Payment Plans'!$A$5:$A$254,0)),""))</f>
        <v/>
      </c>
      <c r="D94" s="24">
        <f>IF($B94="","",IFERROR(INDEX('Payment Plans'!$D$5:$D$254,MATCH($B94,'Payment Plans'!$A$5:$A$254,0)),""))</f>
        <v/>
      </c>
      <c r="E94" s="46" t="n"/>
      <c r="F94" s="47" t="n"/>
      <c r="G94" s="18" t="n"/>
      <c r="H94" s="18" t="n"/>
      <c r="I94" s="18" t="n"/>
      <c r="J94" s="18" t="n"/>
      <c r="K94" s="18" t="n"/>
      <c r="L94" s="24">
        <f>IF($A94="","",IF(COUNTIF('Payment Plans'!$A$5:$A$254,$B94)=0,"Unknown Plan ID",IF(AND($G94="Posted",$E94&gt;Setup!$B$3),"Future-Dated Payment",IF(COUNTIF($A$5:$A$1004,$A94)&gt;1,"Duplicate Payment ID","OK"))))</f>
        <v/>
      </c>
      <c r="M94" s="24">
        <f>IF($A94="","",IF(OR($B94="",$E94="",$F94&lt;=0,$G94="",$H94="",$J94=""),"Review",IF($L94&lt;&gt;"OK","Review","OK")))</f>
        <v/>
      </c>
    </row>
    <row r="95">
      <c r="A95" s="18" t="n"/>
      <c r="B95" s="18" t="n"/>
      <c r="C95" s="24">
        <f>IF($B95="","",IFERROR(INDEX('Payment Plans'!$B$5:$B$254,MATCH($B95,'Payment Plans'!$A$5:$A$254,0)),""))</f>
        <v/>
      </c>
      <c r="D95" s="24">
        <f>IF($B95="","",IFERROR(INDEX('Payment Plans'!$D$5:$D$254,MATCH($B95,'Payment Plans'!$A$5:$A$254,0)),""))</f>
        <v/>
      </c>
      <c r="E95" s="46" t="n"/>
      <c r="F95" s="47" t="n"/>
      <c r="G95" s="18" t="n"/>
      <c r="H95" s="18" t="n"/>
      <c r="I95" s="18" t="n"/>
      <c r="J95" s="18" t="n"/>
      <c r="K95" s="18" t="n"/>
      <c r="L95" s="24">
        <f>IF($A95="","",IF(COUNTIF('Payment Plans'!$A$5:$A$254,$B95)=0,"Unknown Plan ID",IF(AND($G95="Posted",$E95&gt;Setup!$B$3),"Future-Dated Payment",IF(COUNTIF($A$5:$A$1004,$A95)&gt;1,"Duplicate Payment ID","OK"))))</f>
        <v/>
      </c>
      <c r="M95" s="24">
        <f>IF($A95="","",IF(OR($B95="",$E95="",$F95&lt;=0,$G95="",$H95="",$J95=""),"Review",IF($L95&lt;&gt;"OK","Review","OK")))</f>
        <v/>
      </c>
    </row>
    <row r="96">
      <c r="A96" s="18" t="n"/>
      <c r="B96" s="18" t="n"/>
      <c r="C96" s="24">
        <f>IF($B96="","",IFERROR(INDEX('Payment Plans'!$B$5:$B$254,MATCH($B96,'Payment Plans'!$A$5:$A$254,0)),""))</f>
        <v/>
      </c>
      <c r="D96" s="24">
        <f>IF($B96="","",IFERROR(INDEX('Payment Plans'!$D$5:$D$254,MATCH($B96,'Payment Plans'!$A$5:$A$254,0)),""))</f>
        <v/>
      </c>
      <c r="E96" s="46" t="n"/>
      <c r="F96" s="47" t="n"/>
      <c r="G96" s="18" t="n"/>
      <c r="H96" s="18" t="n"/>
      <c r="I96" s="18" t="n"/>
      <c r="J96" s="18" t="n"/>
      <c r="K96" s="18" t="n"/>
      <c r="L96" s="24">
        <f>IF($A96="","",IF(COUNTIF('Payment Plans'!$A$5:$A$254,$B96)=0,"Unknown Plan ID",IF(AND($G96="Posted",$E96&gt;Setup!$B$3),"Future-Dated Payment",IF(COUNTIF($A$5:$A$1004,$A96)&gt;1,"Duplicate Payment ID","OK"))))</f>
        <v/>
      </c>
      <c r="M96" s="24">
        <f>IF($A96="","",IF(OR($B96="",$E96="",$F96&lt;=0,$G96="",$H96="",$J96=""),"Review",IF($L96&lt;&gt;"OK","Review","OK")))</f>
        <v/>
      </c>
    </row>
    <row r="97">
      <c r="A97" s="18" t="n"/>
      <c r="B97" s="18" t="n"/>
      <c r="C97" s="24">
        <f>IF($B97="","",IFERROR(INDEX('Payment Plans'!$B$5:$B$254,MATCH($B97,'Payment Plans'!$A$5:$A$254,0)),""))</f>
        <v/>
      </c>
      <c r="D97" s="24">
        <f>IF($B97="","",IFERROR(INDEX('Payment Plans'!$D$5:$D$254,MATCH($B97,'Payment Plans'!$A$5:$A$254,0)),""))</f>
        <v/>
      </c>
      <c r="E97" s="46" t="n"/>
      <c r="F97" s="47" t="n"/>
      <c r="G97" s="18" t="n"/>
      <c r="H97" s="18" t="n"/>
      <c r="I97" s="18" t="n"/>
      <c r="J97" s="18" t="n"/>
      <c r="K97" s="18" t="n"/>
      <c r="L97" s="24">
        <f>IF($A97="","",IF(COUNTIF('Payment Plans'!$A$5:$A$254,$B97)=0,"Unknown Plan ID",IF(AND($G97="Posted",$E97&gt;Setup!$B$3),"Future-Dated Payment",IF(COUNTIF($A$5:$A$1004,$A97)&gt;1,"Duplicate Payment ID","OK"))))</f>
        <v/>
      </c>
      <c r="M97" s="24">
        <f>IF($A97="","",IF(OR($B97="",$E97="",$F97&lt;=0,$G97="",$H97="",$J97=""),"Review",IF($L97&lt;&gt;"OK","Review","OK")))</f>
        <v/>
      </c>
    </row>
    <row r="98">
      <c r="A98" s="18" t="n"/>
      <c r="B98" s="18" t="n"/>
      <c r="C98" s="24">
        <f>IF($B98="","",IFERROR(INDEX('Payment Plans'!$B$5:$B$254,MATCH($B98,'Payment Plans'!$A$5:$A$254,0)),""))</f>
        <v/>
      </c>
      <c r="D98" s="24">
        <f>IF($B98="","",IFERROR(INDEX('Payment Plans'!$D$5:$D$254,MATCH($B98,'Payment Plans'!$A$5:$A$254,0)),""))</f>
        <v/>
      </c>
      <c r="E98" s="46" t="n"/>
      <c r="F98" s="47" t="n"/>
      <c r="G98" s="18" t="n"/>
      <c r="H98" s="18" t="n"/>
      <c r="I98" s="18" t="n"/>
      <c r="J98" s="18" t="n"/>
      <c r="K98" s="18" t="n"/>
      <c r="L98" s="24">
        <f>IF($A98="","",IF(COUNTIF('Payment Plans'!$A$5:$A$254,$B98)=0,"Unknown Plan ID",IF(AND($G98="Posted",$E98&gt;Setup!$B$3),"Future-Dated Payment",IF(COUNTIF($A$5:$A$1004,$A98)&gt;1,"Duplicate Payment ID","OK"))))</f>
        <v/>
      </c>
      <c r="M98" s="24">
        <f>IF($A98="","",IF(OR($B98="",$E98="",$F98&lt;=0,$G98="",$H98="",$J98=""),"Review",IF($L98&lt;&gt;"OK","Review","OK")))</f>
        <v/>
      </c>
    </row>
    <row r="99">
      <c r="A99" s="18" t="n"/>
      <c r="B99" s="18" t="n"/>
      <c r="C99" s="24">
        <f>IF($B99="","",IFERROR(INDEX('Payment Plans'!$B$5:$B$254,MATCH($B99,'Payment Plans'!$A$5:$A$254,0)),""))</f>
        <v/>
      </c>
      <c r="D99" s="24">
        <f>IF($B99="","",IFERROR(INDEX('Payment Plans'!$D$5:$D$254,MATCH($B99,'Payment Plans'!$A$5:$A$254,0)),""))</f>
        <v/>
      </c>
      <c r="E99" s="46" t="n"/>
      <c r="F99" s="47" t="n"/>
      <c r="G99" s="18" t="n"/>
      <c r="H99" s="18" t="n"/>
      <c r="I99" s="18" t="n"/>
      <c r="J99" s="18" t="n"/>
      <c r="K99" s="18" t="n"/>
      <c r="L99" s="24">
        <f>IF($A99="","",IF(COUNTIF('Payment Plans'!$A$5:$A$254,$B99)=0,"Unknown Plan ID",IF(AND($G99="Posted",$E99&gt;Setup!$B$3),"Future-Dated Payment",IF(COUNTIF($A$5:$A$1004,$A99)&gt;1,"Duplicate Payment ID","OK"))))</f>
        <v/>
      </c>
      <c r="M99" s="24">
        <f>IF($A99="","",IF(OR($B99="",$E99="",$F99&lt;=0,$G99="",$H99="",$J99=""),"Review",IF($L99&lt;&gt;"OK","Review","OK")))</f>
        <v/>
      </c>
    </row>
    <row r="100">
      <c r="A100" s="18" t="n"/>
      <c r="B100" s="18" t="n"/>
      <c r="C100" s="24">
        <f>IF($B100="","",IFERROR(INDEX('Payment Plans'!$B$5:$B$254,MATCH($B100,'Payment Plans'!$A$5:$A$254,0)),""))</f>
        <v/>
      </c>
      <c r="D100" s="24">
        <f>IF($B100="","",IFERROR(INDEX('Payment Plans'!$D$5:$D$254,MATCH($B100,'Payment Plans'!$A$5:$A$254,0)),""))</f>
        <v/>
      </c>
      <c r="E100" s="46" t="n"/>
      <c r="F100" s="47" t="n"/>
      <c r="G100" s="18" t="n"/>
      <c r="H100" s="18" t="n"/>
      <c r="I100" s="18" t="n"/>
      <c r="J100" s="18" t="n"/>
      <c r="K100" s="18" t="n"/>
      <c r="L100" s="24">
        <f>IF($A100="","",IF(COUNTIF('Payment Plans'!$A$5:$A$254,$B100)=0,"Unknown Plan ID",IF(AND($G100="Posted",$E100&gt;Setup!$B$3),"Future-Dated Payment",IF(COUNTIF($A$5:$A$1004,$A100)&gt;1,"Duplicate Payment ID","OK"))))</f>
        <v/>
      </c>
      <c r="M100" s="24">
        <f>IF($A100="","",IF(OR($B100="",$E100="",$F100&lt;=0,$G100="",$H100="",$J100=""),"Review",IF($L100&lt;&gt;"OK","Review","OK")))</f>
        <v/>
      </c>
    </row>
    <row r="101">
      <c r="A101" s="18" t="n"/>
      <c r="B101" s="18" t="n"/>
      <c r="C101" s="24">
        <f>IF($B101="","",IFERROR(INDEX('Payment Plans'!$B$5:$B$254,MATCH($B101,'Payment Plans'!$A$5:$A$254,0)),""))</f>
        <v/>
      </c>
      <c r="D101" s="24">
        <f>IF($B101="","",IFERROR(INDEX('Payment Plans'!$D$5:$D$254,MATCH($B101,'Payment Plans'!$A$5:$A$254,0)),""))</f>
        <v/>
      </c>
      <c r="E101" s="46" t="n"/>
      <c r="F101" s="47" t="n"/>
      <c r="G101" s="18" t="n"/>
      <c r="H101" s="18" t="n"/>
      <c r="I101" s="18" t="n"/>
      <c r="J101" s="18" t="n"/>
      <c r="K101" s="18" t="n"/>
      <c r="L101" s="24">
        <f>IF($A101="","",IF(COUNTIF('Payment Plans'!$A$5:$A$254,$B101)=0,"Unknown Plan ID",IF(AND($G101="Posted",$E101&gt;Setup!$B$3),"Future-Dated Payment",IF(COUNTIF($A$5:$A$1004,$A101)&gt;1,"Duplicate Payment ID","OK"))))</f>
        <v/>
      </c>
      <c r="M101" s="24">
        <f>IF($A101="","",IF(OR($B101="",$E101="",$F101&lt;=0,$G101="",$H101="",$J101=""),"Review",IF($L101&lt;&gt;"OK","Review","OK")))</f>
        <v/>
      </c>
    </row>
    <row r="102">
      <c r="A102" s="18" t="n"/>
      <c r="B102" s="18" t="n"/>
      <c r="C102" s="24">
        <f>IF($B102="","",IFERROR(INDEX('Payment Plans'!$B$5:$B$254,MATCH($B102,'Payment Plans'!$A$5:$A$254,0)),""))</f>
        <v/>
      </c>
      <c r="D102" s="24">
        <f>IF($B102="","",IFERROR(INDEX('Payment Plans'!$D$5:$D$254,MATCH($B102,'Payment Plans'!$A$5:$A$254,0)),""))</f>
        <v/>
      </c>
      <c r="E102" s="46" t="n"/>
      <c r="F102" s="47" t="n"/>
      <c r="G102" s="18" t="n"/>
      <c r="H102" s="18" t="n"/>
      <c r="I102" s="18" t="n"/>
      <c r="J102" s="18" t="n"/>
      <c r="K102" s="18" t="n"/>
      <c r="L102" s="24">
        <f>IF($A102="","",IF(COUNTIF('Payment Plans'!$A$5:$A$254,$B102)=0,"Unknown Plan ID",IF(AND($G102="Posted",$E102&gt;Setup!$B$3),"Future-Dated Payment",IF(COUNTIF($A$5:$A$1004,$A102)&gt;1,"Duplicate Payment ID","OK"))))</f>
        <v/>
      </c>
      <c r="M102" s="24">
        <f>IF($A102="","",IF(OR($B102="",$E102="",$F102&lt;=0,$G102="",$H102="",$J102=""),"Review",IF($L102&lt;&gt;"OK","Review","OK")))</f>
        <v/>
      </c>
    </row>
    <row r="103">
      <c r="A103" s="18" t="n"/>
      <c r="B103" s="18" t="n"/>
      <c r="C103" s="24">
        <f>IF($B103="","",IFERROR(INDEX('Payment Plans'!$B$5:$B$254,MATCH($B103,'Payment Plans'!$A$5:$A$254,0)),""))</f>
        <v/>
      </c>
      <c r="D103" s="24">
        <f>IF($B103="","",IFERROR(INDEX('Payment Plans'!$D$5:$D$254,MATCH($B103,'Payment Plans'!$A$5:$A$254,0)),""))</f>
        <v/>
      </c>
      <c r="E103" s="46" t="n"/>
      <c r="F103" s="47" t="n"/>
      <c r="G103" s="18" t="n"/>
      <c r="H103" s="18" t="n"/>
      <c r="I103" s="18" t="n"/>
      <c r="J103" s="18" t="n"/>
      <c r="K103" s="18" t="n"/>
      <c r="L103" s="24">
        <f>IF($A103="","",IF(COUNTIF('Payment Plans'!$A$5:$A$254,$B103)=0,"Unknown Plan ID",IF(AND($G103="Posted",$E103&gt;Setup!$B$3),"Future-Dated Payment",IF(COUNTIF($A$5:$A$1004,$A103)&gt;1,"Duplicate Payment ID","OK"))))</f>
        <v/>
      </c>
      <c r="M103" s="24">
        <f>IF($A103="","",IF(OR($B103="",$E103="",$F103&lt;=0,$G103="",$H103="",$J103=""),"Review",IF($L103&lt;&gt;"OK","Review","OK")))</f>
        <v/>
      </c>
    </row>
    <row r="104">
      <c r="A104" s="18" t="n"/>
      <c r="B104" s="18" t="n"/>
      <c r="C104" s="24">
        <f>IF($B104="","",IFERROR(INDEX('Payment Plans'!$B$5:$B$254,MATCH($B104,'Payment Plans'!$A$5:$A$254,0)),""))</f>
        <v/>
      </c>
      <c r="D104" s="24">
        <f>IF($B104="","",IFERROR(INDEX('Payment Plans'!$D$5:$D$254,MATCH($B104,'Payment Plans'!$A$5:$A$254,0)),""))</f>
        <v/>
      </c>
      <c r="E104" s="46" t="n"/>
      <c r="F104" s="47" t="n"/>
      <c r="G104" s="18" t="n"/>
      <c r="H104" s="18" t="n"/>
      <c r="I104" s="18" t="n"/>
      <c r="J104" s="18" t="n"/>
      <c r="K104" s="18" t="n"/>
      <c r="L104" s="24">
        <f>IF($A104="","",IF(COUNTIF('Payment Plans'!$A$5:$A$254,$B104)=0,"Unknown Plan ID",IF(AND($G104="Posted",$E104&gt;Setup!$B$3),"Future-Dated Payment",IF(COUNTIF($A$5:$A$1004,$A104)&gt;1,"Duplicate Payment ID","OK"))))</f>
        <v/>
      </c>
      <c r="M104" s="24">
        <f>IF($A104="","",IF(OR($B104="",$E104="",$F104&lt;=0,$G104="",$H104="",$J104=""),"Review",IF($L104&lt;&gt;"OK","Review","OK")))</f>
        <v/>
      </c>
    </row>
    <row r="105">
      <c r="A105" s="18" t="n"/>
      <c r="B105" s="18" t="n"/>
      <c r="C105" s="24">
        <f>IF($B105="","",IFERROR(INDEX('Payment Plans'!$B$5:$B$254,MATCH($B105,'Payment Plans'!$A$5:$A$254,0)),""))</f>
        <v/>
      </c>
      <c r="D105" s="24">
        <f>IF($B105="","",IFERROR(INDEX('Payment Plans'!$D$5:$D$254,MATCH($B105,'Payment Plans'!$A$5:$A$254,0)),""))</f>
        <v/>
      </c>
      <c r="E105" s="46" t="n"/>
      <c r="F105" s="47" t="n"/>
      <c r="G105" s="18" t="n"/>
      <c r="H105" s="18" t="n"/>
      <c r="I105" s="18" t="n"/>
      <c r="J105" s="18" t="n"/>
      <c r="K105" s="18" t="n"/>
      <c r="L105" s="24">
        <f>IF($A105="","",IF(COUNTIF('Payment Plans'!$A$5:$A$254,$B105)=0,"Unknown Plan ID",IF(AND($G105="Posted",$E105&gt;Setup!$B$3),"Future-Dated Payment",IF(COUNTIF($A$5:$A$1004,$A105)&gt;1,"Duplicate Payment ID","OK"))))</f>
        <v/>
      </c>
      <c r="M105" s="24">
        <f>IF($A105="","",IF(OR($B105="",$E105="",$F105&lt;=0,$G105="",$H105="",$J105=""),"Review",IF($L105&lt;&gt;"OK","Review","OK")))</f>
        <v/>
      </c>
    </row>
    <row r="106">
      <c r="A106" s="18" t="n"/>
      <c r="B106" s="18" t="n"/>
      <c r="C106" s="24">
        <f>IF($B106="","",IFERROR(INDEX('Payment Plans'!$B$5:$B$254,MATCH($B106,'Payment Plans'!$A$5:$A$254,0)),""))</f>
        <v/>
      </c>
      <c r="D106" s="24">
        <f>IF($B106="","",IFERROR(INDEX('Payment Plans'!$D$5:$D$254,MATCH($B106,'Payment Plans'!$A$5:$A$254,0)),""))</f>
        <v/>
      </c>
      <c r="E106" s="46" t="n"/>
      <c r="F106" s="47" t="n"/>
      <c r="G106" s="18" t="n"/>
      <c r="H106" s="18" t="n"/>
      <c r="I106" s="18" t="n"/>
      <c r="J106" s="18" t="n"/>
      <c r="K106" s="18" t="n"/>
      <c r="L106" s="24">
        <f>IF($A106="","",IF(COUNTIF('Payment Plans'!$A$5:$A$254,$B106)=0,"Unknown Plan ID",IF(AND($G106="Posted",$E106&gt;Setup!$B$3),"Future-Dated Payment",IF(COUNTIF($A$5:$A$1004,$A106)&gt;1,"Duplicate Payment ID","OK"))))</f>
        <v/>
      </c>
      <c r="M106" s="24">
        <f>IF($A106="","",IF(OR($B106="",$E106="",$F106&lt;=0,$G106="",$H106="",$J106=""),"Review",IF($L106&lt;&gt;"OK","Review","OK")))</f>
        <v/>
      </c>
    </row>
    <row r="107">
      <c r="A107" s="18" t="n"/>
      <c r="B107" s="18" t="n"/>
      <c r="C107" s="24">
        <f>IF($B107="","",IFERROR(INDEX('Payment Plans'!$B$5:$B$254,MATCH($B107,'Payment Plans'!$A$5:$A$254,0)),""))</f>
        <v/>
      </c>
      <c r="D107" s="24">
        <f>IF($B107="","",IFERROR(INDEX('Payment Plans'!$D$5:$D$254,MATCH($B107,'Payment Plans'!$A$5:$A$254,0)),""))</f>
        <v/>
      </c>
      <c r="E107" s="46" t="n"/>
      <c r="F107" s="47" t="n"/>
      <c r="G107" s="18" t="n"/>
      <c r="H107" s="18" t="n"/>
      <c r="I107" s="18" t="n"/>
      <c r="J107" s="18" t="n"/>
      <c r="K107" s="18" t="n"/>
      <c r="L107" s="24">
        <f>IF($A107="","",IF(COUNTIF('Payment Plans'!$A$5:$A$254,$B107)=0,"Unknown Plan ID",IF(AND($G107="Posted",$E107&gt;Setup!$B$3),"Future-Dated Payment",IF(COUNTIF($A$5:$A$1004,$A107)&gt;1,"Duplicate Payment ID","OK"))))</f>
        <v/>
      </c>
      <c r="M107" s="24">
        <f>IF($A107="","",IF(OR($B107="",$E107="",$F107&lt;=0,$G107="",$H107="",$J107=""),"Review",IF($L107&lt;&gt;"OK","Review","OK")))</f>
        <v/>
      </c>
    </row>
    <row r="108">
      <c r="A108" s="18" t="n"/>
      <c r="B108" s="18" t="n"/>
      <c r="C108" s="24">
        <f>IF($B108="","",IFERROR(INDEX('Payment Plans'!$B$5:$B$254,MATCH($B108,'Payment Plans'!$A$5:$A$254,0)),""))</f>
        <v/>
      </c>
      <c r="D108" s="24">
        <f>IF($B108="","",IFERROR(INDEX('Payment Plans'!$D$5:$D$254,MATCH($B108,'Payment Plans'!$A$5:$A$254,0)),""))</f>
        <v/>
      </c>
      <c r="E108" s="46" t="n"/>
      <c r="F108" s="47" t="n"/>
      <c r="G108" s="18" t="n"/>
      <c r="H108" s="18" t="n"/>
      <c r="I108" s="18" t="n"/>
      <c r="J108" s="18" t="n"/>
      <c r="K108" s="18" t="n"/>
      <c r="L108" s="24">
        <f>IF($A108="","",IF(COUNTIF('Payment Plans'!$A$5:$A$254,$B108)=0,"Unknown Plan ID",IF(AND($G108="Posted",$E108&gt;Setup!$B$3),"Future-Dated Payment",IF(COUNTIF($A$5:$A$1004,$A108)&gt;1,"Duplicate Payment ID","OK"))))</f>
        <v/>
      </c>
      <c r="M108" s="24">
        <f>IF($A108="","",IF(OR($B108="",$E108="",$F108&lt;=0,$G108="",$H108="",$J108=""),"Review",IF($L108&lt;&gt;"OK","Review","OK")))</f>
        <v/>
      </c>
    </row>
    <row r="109">
      <c r="A109" s="18" t="n"/>
      <c r="B109" s="18" t="n"/>
      <c r="C109" s="24">
        <f>IF($B109="","",IFERROR(INDEX('Payment Plans'!$B$5:$B$254,MATCH($B109,'Payment Plans'!$A$5:$A$254,0)),""))</f>
        <v/>
      </c>
      <c r="D109" s="24">
        <f>IF($B109="","",IFERROR(INDEX('Payment Plans'!$D$5:$D$254,MATCH($B109,'Payment Plans'!$A$5:$A$254,0)),""))</f>
        <v/>
      </c>
      <c r="E109" s="46" t="n"/>
      <c r="F109" s="47" t="n"/>
      <c r="G109" s="18" t="n"/>
      <c r="H109" s="18" t="n"/>
      <c r="I109" s="18" t="n"/>
      <c r="J109" s="18" t="n"/>
      <c r="K109" s="18" t="n"/>
      <c r="L109" s="24">
        <f>IF($A109="","",IF(COUNTIF('Payment Plans'!$A$5:$A$254,$B109)=0,"Unknown Plan ID",IF(AND($G109="Posted",$E109&gt;Setup!$B$3),"Future-Dated Payment",IF(COUNTIF($A$5:$A$1004,$A109)&gt;1,"Duplicate Payment ID","OK"))))</f>
        <v/>
      </c>
      <c r="M109" s="24">
        <f>IF($A109="","",IF(OR($B109="",$E109="",$F109&lt;=0,$G109="",$H109="",$J109=""),"Review",IF($L109&lt;&gt;"OK","Review","OK")))</f>
        <v/>
      </c>
    </row>
    <row r="110">
      <c r="A110" s="18" t="n"/>
      <c r="B110" s="18" t="n"/>
      <c r="C110" s="24">
        <f>IF($B110="","",IFERROR(INDEX('Payment Plans'!$B$5:$B$254,MATCH($B110,'Payment Plans'!$A$5:$A$254,0)),""))</f>
        <v/>
      </c>
      <c r="D110" s="24">
        <f>IF($B110="","",IFERROR(INDEX('Payment Plans'!$D$5:$D$254,MATCH($B110,'Payment Plans'!$A$5:$A$254,0)),""))</f>
        <v/>
      </c>
      <c r="E110" s="46" t="n"/>
      <c r="F110" s="47" t="n"/>
      <c r="G110" s="18" t="n"/>
      <c r="H110" s="18" t="n"/>
      <c r="I110" s="18" t="n"/>
      <c r="J110" s="18" t="n"/>
      <c r="K110" s="18" t="n"/>
      <c r="L110" s="24">
        <f>IF($A110="","",IF(COUNTIF('Payment Plans'!$A$5:$A$254,$B110)=0,"Unknown Plan ID",IF(AND($G110="Posted",$E110&gt;Setup!$B$3),"Future-Dated Payment",IF(COUNTIF($A$5:$A$1004,$A110)&gt;1,"Duplicate Payment ID","OK"))))</f>
        <v/>
      </c>
      <c r="M110" s="24">
        <f>IF($A110="","",IF(OR($B110="",$E110="",$F110&lt;=0,$G110="",$H110="",$J110=""),"Review",IF($L110&lt;&gt;"OK","Review","OK")))</f>
        <v/>
      </c>
    </row>
    <row r="111">
      <c r="A111" s="18" t="n"/>
      <c r="B111" s="18" t="n"/>
      <c r="C111" s="24">
        <f>IF($B111="","",IFERROR(INDEX('Payment Plans'!$B$5:$B$254,MATCH($B111,'Payment Plans'!$A$5:$A$254,0)),""))</f>
        <v/>
      </c>
      <c r="D111" s="24">
        <f>IF($B111="","",IFERROR(INDEX('Payment Plans'!$D$5:$D$254,MATCH($B111,'Payment Plans'!$A$5:$A$254,0)),""))</f>
        <v/>
      </c>
      <c r="E111" s="46" t="n"/>
      <c r="F111" s="47" t="n"/>
      <c r="G111" s="18" t="n"/>
      <c r="H111" s="18" t="n"/>
      <c r="I111" s="18" t="n"/>
      <c r="J111" s="18" t="n"/>
      <c r="K111" s="18" t="n"/>
      <c r="L111" s="24">
        <f>IF($A111="","",IF(COUNTIF('Payment Plans'!$A$5:$A$254,$B111)=0,"Unknown Plan ID",IF(AND($G111="Posted",$E111&gt;Setup!$B$3),"Future-Dated Payment",IF(COUNTIF($A$5:$A$1004,$A111)&gt;1,"Duplicate Payment ID","OK"))))</f>
        <v/>
      </c>
      <c r="M111" s="24">
        <f>IF($A111="","",IF(OR($B111="",$E111="",$F111&lt;=0,$G111="",$H111="",$J111=""),"Review",IF($L111&lt;&gt;"OK","Review","OK")))</f>
        <v/>
      </c>
    </row>
    <row r="112">
      <c r="A112" s="18" t="n"/>
      <c r="B112" s="18" t="n"/>
      <c r="C112" s="24">
        <f>IF($B112="","",IFERROR(INDEX('Payment Plans'!$B$5:$B$254,MATCH($B112,'Payment Plans'!$A$5:$A$254,0)),""))</f>
        <v/>
      </c>
      <c r="D112" s="24">
        <f>IF($B112="","",IFERROR(INDEX('Payment Plans'!$D$5:$D$254,MATCH($B112,'Payment Plans'!$A$5:$A$254,0)),""))</f>
        <v/>
      </c>
      <c r="E112" s="46" t="n"/>
      <c r="F112" s="47" t="n"/>
      <c r="G112" s="18" t="n"/>
      <c r="H112" s="18" t="n"/>
      <c r="I112" s="18" t="n"/>
      <c r="J112" s="18" t="n"/>
      <c r="K112" s="18" t="n"/>
      <c r="L112" s="24">
        <f>IF($A112="","",IF(COUNTIF('Payment Plans'!$A$5:$A$254,$B112)=0,"Unknown Plan ID",IF(AND($G112="Posted",$E112&gt;Setup!$B$3),"Future-Dated Payment",IF(COUNTIF($A$5:$A$1004,$A112)&gt;1,"Duplicate Payment ID","OK"))))</f>
        <v/>
      </c>
      <c r="M112" s="24">
        <f>IF($A112="","",IF(OR($B112="",$E112="",$F112&lt;=0,$G112="",$H112="",$J112=""),"Review",IF($L112&lt;&gt;"OK","Review","OK")))</f>
        <v/>
      </c>
    </row>
    <row r="113">
      <c r="A113" s="18" t="n"/>
      <c r="B113" s="18" t="n"/>
      <c r="C113" s="24">
        <f>IF($B113="","",IFERROR(INDEX('Payment Plans'!$B$5:$B$254,MATCH($B113,'Payment Plans'!$A$5:$A$254,0)),""))</f>
        <v/>
      </c>
      <c r="D113" s="24">
        <f>IF($B113="","",IFERROR(INDEX('Payment Plans'!$D$5:$D$254,MATCH($B113,'Payment Plans'!$A$5:$A$254,0)),""))</f>
        <v/>
      </c>
      <c r="E113" s="46" t="n"/>
      <c r="F113" s="47" t="n"/>
      <c r="G113" s="18" t="n"/>
      <c r="H113" s="18" t="n"/>
      <c r="I113" s="18" t="n"/>
      <c r="J113" s="18" t="n"/>
      <c r="K113" s="18" t="n"/>
      <c r="L113" s="24">
        <f>IF($A113="","",IF(COUNTIF('Payment Plans'!$A$5:$A$254,$B113)=0,"Unknown Plan ID",IF(AND($G113="Posted",$E113&gt;Setup!$B$3),"Future-Dated Payment",IF(COUNTIF($A$5:$A$1004,$A113)&gt;1,"Duplicate Payment ID","OK"))))</f>
        <v/>
      </c>
      <c r="M113" s="24">
        <f>IF($A113="","",IF(OR($B113="",$E113="",$F113&lt;=0,$G113="",$H113="",$J113=""),"Review",IF($L113&lt;&gt;"OK","Review","OK")))</f>
        <v/>
      </c>
    </row>
    <row r="114">
      <c r="A114" s="18" t="n"/>
      <c r="B114" s="18" t="n"/>
      <c r="C114" s="24">
        <f>IF($B114="","",IFERROR(INDEX('Payment Plans'!$B$5:$B$254,MATCH($B114,'Payment Plans'!$A$5:$A$254,0)),""))</f>
        <v/>
      </c>
      <c r="D114" s="24">
        <f>IF($B114="","",IFERROR(INDEX('Payment Plans'!$D$5:$D$254,MATCH($B114,'Payment Plans'!$A$5:$A$254,0)),""))</f>
        <v/>
      </c>
      <c r="E114" s="46" t="n"/>
      <c r="F114" s="47" t="n"/>
      <c r="G114" s="18" t="n"/>
      <c r="H114" s="18" t="n"/>
      <c r="I114" s="18" t="n"/>
      <c r="J114" s="18" t="n"/>
      <c r="K114" s="18" t="n"/>
      <c r="L114" s="24">
        <f>IF($A114="","",IF(COUNTIF('Payment Plans'!$A$5:$A$254,$B114)=0,"Unknown Plan ID",IF(AND($G114="Posted",$E114&gt;Setup!$B$3),"Future-Dated Payment",IF(COUNTIF($A$5:$A$1004,$A114)&gt;1,"Duplicate Payment ID","OK"))))</f>
        <v/>
      </c>
      <c r="M114" s="24">
        <f>IF($A114="","",IF(OR($B114="",$E114="",$F114&lt;=0,$G114="",$H114="",$J114=""),"Review",IF($L114&lt;&gt;"OK","Review","OK")))</f>
        <v/>
      </c>
    </row>
    <row r="115">
      <c r="A115" s="18" t="n"/>
      <c r="B115" s="18" t="n"/>
      <c r="C115" s="24">
        <f>IF($B115="","",IFERROR(INDEX('Payment Plans'!$B$5:$B$254,MATCH($B115,'Payment Plans'!$A$5:$A$254,0)),""))</f>
        <v/>
      </c>
      <c r="D115" s="24">
        <f>IF($B115="","",IFERROR(INDEX('Payment Plans'!$D$5:$D$254,MATCH($B115,'Payment Plans'!$A$5:$A$254,0)),""))</f>
        <v/>
      </c>
      <c r="E115" s="46" t="n"/>
      <c r="F115" s="47" t="n"/>
      <c r="G115" s="18" t="n"/>
      <c r="H115" s="18" t="n"/>
      <c r="I115" s="18" t="n"/>
      <c r="J115" s="18" t="n"/>
      <c r="K115" s="18" t="n"/>
      <c r="L115" s="24">
        <f>IF($A115="","",IF(COUNTIF('Payment Plans'!$A$5:$A$254,$B115)=0,"Unknown Plan ID",IF(AND($G115="Posted",$E115&gt;Setup!$B$3),"Future-Dated Payment",IF(COUNTIF($A$5:$A$1004,$A115)&gt;1,"Duplicate Payment ID","OK"))))</f>
        <v/>
      </c>
      <c r="M115" s="24">
        <f>IF($A115="","",IF(OR($B115="",$E115="",$F115&lt;=0,$G115="",$H115="",$J115=""),"Review",IF($L115&lt;&gt;"OK","Review","OK")))</f>
        <v/>
      </c>
    </row>
    <row r="116">
      <c r="A116" s="18" t="n"/>
      <c r="B116" s="18" t="n"/>
      <c r="C116" s="24">
        <f>IF($B116="","",IFERROR(INDEX('Payment Plans'!$B$5:$B$254,MATCH($B116,'Payment Plans'!$A$5:$A$254,0)),""))</f>
        <v/>
      </c>
      <c r="D116" s="24">
        <f>IF($B116="","",IFERROR(INDEX('Payment Plans'!$D$5:$D$254,MATCH($B116,'Payment Plans'!$A$5:$A$254,0)),""))</f>
        <v/>
      </c>
      <c r="E116" s="46" t="n"/>
      <c r="F116" s="47" t="n"/>
      <c r="G116" s="18" t="n"/>
      <c r="H116" s="18" t="n"/>
      <c r="I116" s="18" t="n"/>
      <c r="J116" s="18" t="n"/>
      <c r="K116" s="18" t="n"/>
      <c r="L116" s="24">
        <f>IF($A116="","",IF(COUNTIF('Payment Plans'!$A$5:$A$254,$B116)=0,"Unknown Plan ID",IF(AND($G116="Posted",$E116&gt;Setup!$B$3),"Future-Dated Payment",IF(COUNTIF($A$5:$A$1004,$A116)&gt;1,"Duplicate Payment ID","OK"))))</f>
        <v/>
      </c>
      <c r="M116" s="24">
        <f>IF($A116="","",IF(OR($B116="",$E116="",$F116&lt;=0,$G116="",$H116="",$J116=""),"Review",IF($L116&lt;&gt;"OK","Review","OK")))</f>
        <v/>
      </c>
    </row>
    <row r="117">
      <c r="A117" s="18" t="n"/>
      <c r="B117" s="18" t="n"/>
      <c r="C117" s="24">
        <f>IF($B117="","",IFERROR(INDEX('Payment Plans'!$B$5:$B$254,MATCH($B117,'Payment Plans'!$A$5:$A$254,0)),""))</f>
        <v/>
      </c>
      <c r="D117" s="24">
        <f>IF($B117="","",IFERROR(INDEX('Payment Plans'!$D$5:$D$254,MATCH($B117,'Payment Plans'!$A$5:$A$254,0)),""))</f>
        <v/>
      </c>
      <c r="E117" s="46" t="n"/>
      <c r="F117" s="47" t="n"/>
      <c r="G117" s="18" t="n"/>
      <c r="H117" s="18" t="n"/>
      <c r="I117" s="18" t="n"/>
      <c r="J117" s="18" t="n"/>
      <c r="K117" s="18" t="n"/>
      <c r="L117" s="24">
        <f>IF($A117="","",IF(COUNTIF('Payment Plans'!$A$5:$A$254,$B117)=0,"Unknown Plan ID",IF(AND($G117="Posted",$E117&gt;Setup!$B$3),"Future-Dated Payment",IF(COUNTIF($A$5:$A$1004,$A117)&gt;1,"Duplicate Payment ID","OK"))))</f>
        <v/>
      </c>
      <c r="M117" s="24">
        <f>IF($A117="","",IF(OR($B117="",$E117="",$F117&lt;=0,$G117="",$H117="",$J117=""),"Review",IF($L117&lt;&gt;"OK","Review","OK")))</f>
        <v/>
      </c>
    </row>
    <row r="118">
      <c r="A118" s="18" t="n"/>
      <c r="B118" s="18" t="n"/>
      <c r="C118" s="24">
        <f>IF($B118="","",IFERROR(INDEX('Payment Plans'!$B$5:$B$254,MATCH($B118,'Payment Plans'!$A$5:$A$254,0)),""))</f>
        <v/>
      </c>
      <c r="D118" s="24">
        <f>IF($B118="","",IFERROR(INDEX('Payment Plans'!$D$5:$D$254,MATCH($B118,'Payment Plans'!$A$5:$A$254,0)),""))</f>
        <v/>
      </c>
      <c r="E118" s="46" t="n"/>
      <c r="F118" s="47" t="n"/>
      <c r="G118" s="18" t="n"/>
      <c r="H118" s="18" t="n"/>
      <c r="I118" s="18" t="n"/>
      <c r="J118" s="18" t="n"/>
      <c r="K118" s="18" t="n"/>
      <c r="L118" s="24">
        <f>IF($A118="","",IF(COUNTIF('Payment Plans'!$A$5:$A$254,$B118)=0,"Unknown Plan ID",IF(AND($G118="Posted",$E118&gt;Setup!$B$3),"Future-Dated Payment",IF(COUNTIF($A$5:$A$1004,$A118)&gt;1,"Duplicate Payment ID","OK"))))</f>
        <v/>
      </c>
      <c r="M118" s="24">
        <f>IF($A118="","",IF(OR($B118="",$E118="",$F118&lt;=0,$G118="",$H118="",$J118=""),"Review",IF($L118&lt;&gt;"OK","Review","OK")))</f>
        <v/>
      </c>
    </row>
    <row r="119">
      <c r="A119" s="18" t="n"/>
      <c r="B119" s="18" t="n"/>
      <c r="C119" s="24">
        <f>IF($B119="","",IFERROR(INDEX('Payment Plans'!$B$5:$B$254,MATCH($B119,'Payment Plans'!$A$5:$A$254,0)),""))</f>
        <v/>
      </c>
      <c r="D119" s="24">
        <f>IF($B119="","",IFERROR(INDEX('Payment Plans'!$D$5:$D$254,MATCH($B119,'Payment Plans'!$A$5:$A$254,0)),""))</f>
        <v/>
      </c>
      <c r="E119" s="46" t="n"/>
      <c r="F119" s="47" t="n"/>
      <c r="G119" s="18" t="n"/>
      <c r="H119" s="18" t="n"/>
      <c r="I119" s="18" t="n"/>
      <c r="J119" s="18" t="n"/>
      <c r="K119" s="18" t="n"/>
      <c r="L119" s="24">
        <f>IF($A119="","",IF(COUNTIF('Payment Plans'!$A$5:$A$254,$B119)=0,"Unknown Plan ID",IF(AND($G119="Posted",$E119&gt;Setup!$B$3),"Future-Dated Payment",IF(COUNTIF($A$5:$A$1004,$A119)&gt;1,"Duplicate Payment ID","OK"))))</f>
        <v/>
      </c>
      <c r="M119" s="24">
        <f>IF($A119="","",IF(OR($B119="",$E119="",$F119&lt;=0,$G119="",$H119="",$J119=""),"Review",IF($L119&lt;&gt;"OK","Review","OK")))</f>
        <v/>
      </c>
    </row>
    <row r="120">
      <c r="A120" s="18" t="n"/>
      <c r="B120" s="18" t="n"/>
      <c r="C120" s="24">
        <f>IF($B120="","",IFERROR(INDEX('Payment Plans'!$B$5:$B$254,MATCH($B120,'Payment Plans'!$A$5:$A$254,0)),""))</f>
        <v/>
      </c>
      <c r="D120" s="24">
        <f>IF($B120="","",IFERROR(INDEX('Payment Plans'!$D$5:$D$254,MATCH($B120,'Payment Plans'!$A$5:$A$254,0)),""))</f>
        <v/>
      </c>
      <c r="E120" s="46" t="n"/>
      <c r="F120" s="47" t="n"/>
      <c r="G120" s="18" t="n"/>
      <c r="H120" s="18" t="n"/>
      <c r="I120" s="18" t="n"/>
      <c r="J120" s="18" t="n"/>
      <c r="K120" s="18" t="n"/>
      <c r="L120" s="24">
        <f>IF($A120="","",IF(COUNTIF('Payment Plans'!$A$5:$A$254,$B120)=0,"Unknown Plan ID",IF(AND($G120="Posted",$E120&gt;Setup!$B$3),"Future-Dated Payment",IF(COUNTIF($A$5:$A$1004,$A120)&gt;1,"Duplicate Payment ID","OK"))))</f>
        <v/>
      </c>
      <c r="M120" s="24">
        <f>IF($A120="","",IF(OR($B120="",$E120="",$F120&lt;=0,$G120="",$H120="",$J120=""),"Review",IF($L120&lt;&gt;"OK","Review","OK")))</f>
        <v/>
      </c>
    </row>
    <row r="121">
      <c r="A121" s="18" t="n"/>
      <c r="B121" s="18" t="n"/>
      <c r="C121" s="24">
        <f>IF($B121="","",IFERROR(INDEX('Payment Plans'!$B$5:$B$254,MATCH($B121,'Payment Plans'!$A$5:$A$254,0)),""))</f>
        <v/>
      </c>
      <c r="D121" s="24">
        <f>IF($B121="","",IFERROR(INDEX('Payment Plans'!$D$5:$D$254,MATCH($B121,'Payment Plans'!$A$5:$A$254,0)),""))</f>
        <v/>
      </c>
      <c r="E121" s="46" t="n"/>
      <c r="F121" s="47" t="n"/>
      <c r="G121" s="18" t="n"/>
      <c r="H121" s="18" t="n"/>
      <c r="I121" s="18" t="n"/>
      <c r="J121" s="18" t="n"/>
      <c r="K121" s="18" t="n"/>
      <c r="L121" s="24">
        <f>IF($A121="","",IF(COUNTIF('Payment Plans'!$A$5:$A$254,$B121)=0,"Unknown Plan ID",IF(AND($G121="Posted",$E121&gt;Setup!$B$3),"Future-Dated Payment",IF(COUNTIF($A$5:$A$1004,$A121)&gt;1,"Duplicate Payment ID","OK"))))</f>
        <v/>
      </c>
      <c r="M121" s="24">
        <f>IF($A121="","",IF(OR($B121="",$E121="",$F121&lt;=0,$G121="",$H121="",$J121=""),"Review",IF($L121&lt;&gt;"OK","Review","OK")))</f>
        <v/>
      </c>
    </row>
    <row r="122">
      <c r="A122" s="18" t="n"/>
      <c r="B122" s="18" t="n"/>
      <c r="C122" s="24">
        <f>IF($B122="","",IFERROR(INDEX('Payment Plans'!$B$5:$B$254,MATCH($B122,'Payment Plans'!$A$5:$A$254,0)),""))</f>
        <v/>
      </c>
      <c r="D122" s="24">
        <f>IF($B122="","",IFERROR(INDEX('Payment Plans'!$D$5:$D$254,MATCH($B122,'Payment Plans'!$A$5:$A$254,0)),""))</f>
        <v/>
      </c>
      <c r="E122" s="46" t="n"/>
      <c r="F122" s="47" t="n"/>
      <c r="G122" s="18" t="n"/>
      <c r="H122" s="18" t="n"/>
      <c r="I122" s="18" t="n"/>
      <c r="J122" s="18" t="n"/>
      <c r="K122" s="18" t="n"/>
      <c r="L122" s="24">
        <f>IF($A122="","",IF(COUNTIF('Payment Plans'!$A$5:$A$254,$B122)=0,"Unknown Plan ID",IF(AND($G122="Posted",$E122&gt;Setup!$B$3),"Future-Dated Payment",IF(COUNTIF($A$5:$A$1004,$A122)&gt;1,"Duplicate Payment ID","OK"))))</f>
        <v/>
      </c>
      <c r="M122" s="24">
        <f>IF($A122="","",IF(OR($B122="",$E122="",$F122&lt;=0,$G122="",$H122="",$J122=""),"Review",IF($L122&lt;&gt;"OK","Review","OK")))</f>
        <v/>
      </c>
    </row>
    <row r="123">
      <c r="A123" s="18" t="n"/>
      <c r="B123" s="18" t="n"/>
      <c r="C123" s="24">
        <f>IF($B123="","",IFERROR(INDEX('Payment Plans'!$B$5:$B$254,MATCH($B123,'Payment Plans'!$A$5:$A$254,0)),""))</f>
        <v/>
      </c>
      <c r="D123" s="24">
        <f>IF($B123="","",IFERROR(INDEX('Payment Plans'!$D$5:$D$254,MATCH($B123,'Payment Plans'!$A$5:$A$254,0)),""))</f>
        <v/>
      </c>
      <c r="E123" s="46" t="n"/>
      <c r="F123" s="47" t="n"/>
      <c r="G123" s="18" t="n"/>
      <c r="H123" s="18" t="n"/>
      <c r="I123" s="18" t="n"/>
      <c r="J123" s="18" t="n"/>
      <c r="K123" s="18" t="n"/>
      <c r="L123" s="24">
        <f>IF($A123="","",IF(COUNTIF('Payment Plans'!$A$5:$A$254,$B123)=0,"Unknown Plan ID",IF(AND($G123="Posted",$E123&gt;Setup!$B$3),"Future-Dated Payment",IF(COUNTIF($A$5:$A$1004,$A123)&gt;1,"Duplicate Payment ID","OK"))))</f>
        <v/>
      </c>
      <c r="M123" s="24">
        <f>IF($A123="","",IF(OR($B123="",$E123="",$F123&lt;=0,$G123="",$H123="",$J123=""),"Review",IF($L123&lt;&gt;"OK","Review","OK")))</f>
        <v/>
      </c>
    </row>
    <row r="124">
      <c r="A124" s="18" t="n"/>
      <c r="B124" s="18" t="n"/>
      <c r="C124" s="24">
        <f>IF($B124="","",IFERROR(INDEX('Payment Plans'!$B$5:$B$254,MATCH($B124,'Payment Plans'!$A$5:$A$254,0)),""))</f>
        <v/>
      </c>
      <c r="D124" s="24">
        <f>IF($B124="","",IFERROR(INDEX('Payment Plans'!$D$5:$D$254,MATCH($B124,'Payment Plans'!$A$5:$A$254,0)),""))</f>
        <v/>
      </c>
      <c r="E124" s="46" t="n"/>
      <c r="F124" s="47" t="n"/>
      <c r="G124" s="18" t="n"/>
      <c r="H124" s="18" t="n"/>
      <c r="I124" s="18" t="n"/>
      <c r="J124" s="18" t="n"/>
      <c r="K124" s="18" t="n"/>
      <c r="L124" s="24">
        <f>IF($A124="","",IF(COUNTIF('Payment Plans'!$A$5:$A$254,$B124)=0,"Unknown Plan ID",IF(AND($G124="Posted",$E124&gt;Setup!$B$3),"Future-Dated Payment",IF(COUNTIF($A$5:$A$1004,$A124)&gt;1,"Duplicate Payment ID","OK"))))</f>
        <v/>
      </c>
      <c r="M124" s="24">
        <f>IF($A124="","",IF(OR($B124="",$E124="",$F124&lt;=0,$G124="",$H124="",$J124=""),"Review",IF($L124&lt;&gt;"OK","Review","OK")))</f>
        <v/>
      </c>
    </row>
    <row r="125">
      <c r="A125" s="18" t="n"/>
      <c r="B125" s="18" t="n"/>
      <c r="C125" s="24">
        <f>IF($B125="","",IFERROR(INDEX('Payment Plans'!$B$5:$B$254,MATCH($B125,'Payment Plans'!$A$5:$A$254,0)),""))</f>
        <v/>
      </c>
      <c r="D125" s="24">
        <f>IF($B125="","",IFERROR(INDEX('Payment Plans'!$D$5:$D$254,MATCH($B125,'Payment Plans'!$A$5:$A$254,0)),""))</f>
        <v/>
      </c>
      <c r="E125" s="46" t="n"/>
      <c r="F125" s="47" t="n"/>
      <c r="G125" s="18" t="n"/>
      <c r="H125" s="18" t="n"/>
      <c r="I125" s="18" t="n"/>
      <c r="J125" s="18" t="n"/>
      <c r="K125" s="18" t="n"/>
      <c r="L125" s="24">
        <f>IF($A125="","",IF(COUNTIF('Payment Plans'!$A$5:$A$254,$B125)=0,"Unknown Plan ID",IF(AND($G125="Posted",$E125&gt;Setup!$B$3),"Future-Dated Payment",IF(COUNTIF($A$5:$A$1004,$A125)&gt;1,"Duplicate Payment ID","OK"))))</f>
        <v/>
      </c>
      <c r="M125" s="24">
        <f>IF($A125="","",IF(OR($B125="",$E125="",$F125&lt;=0,$G125="",$H125="",$J125=""),"Review",IF($L125&lt;&gt;"OK","Review","OK")))</f>
        <v/>
      </c>
    </row>
    <row r="126">
      <c r="A126" s="18" t="n"/>
      <c r="B126" s="18" t="n"/>
      <c r="C126" s="24">
        <f>IF($B126="","",IFERROR(INDEX('Payment Plans'!$B$5:$B$254,MATCH($B126,'Payment Plans'!$A$5:$A$254,0)),""))</f>
        <v/>
      </c>
      <c r="D126" s="24">
        <f>IF($B126="","",IFERROR(INDEX('Payment Plans'!$D$5:$D$254,MATCH($B126,'Payment Plans'!$A$5:$A$254,0)),""))</f>
        <v/>
      </c>
      <c r="E126" s="46" t="n"/>
      <c r="F126" s="47" t="n"/>
      <c r="G126" s="18" t="n"/>
      <c r="H126" s="18" t="n"/>
      <c r="I126" s="18" t="n"/>
      <c r="J126" s="18" t="n"/>
      <c r="K126" s="18" t="n"/>
      <c r="L126" s="24">
        <f>IF($A126="","",IF(COUNTIF('Payment Plans'!$A$5:$A$254,$B126)=0,"Unknown Plan ID",IF(AND($G126="Posted",$E126&gt;Setup!$B$3),"Future-Dated Payment",IF(COUNTIF($A$5:$A$1004,$A126)&gt;1,"Duplicate Payment ID","OK"))))</f>
        <v/>
      </c>
      <c r="M126" s="24">
        <f>IF($A126="","",IF(OR($B126="",$E126="",$F126&lt;=0,$G126="",$H126="",$J126=""),"Review",IF($L126&lt;&gt;"OK","Review","OK")))</f>
        <v/>
      </c>
    </row>
    <row r="127">
      <c r="A127" s="18" t="n"/>
      <c r="B127" s="18" t="n"/>
      <c r="C127" s="24">
        <f>IF($B127="","",IFERROR(INDEX('Payment Plans'!$B$5:$B$254,MATCH($B127,'Payment Plans'!$A$5:$A$254,0)),""))</f>
        <v/>
      </c>
      <c r="D127" s="24">
        <f>IF($B127="","",IFERROR(INDEX('Payment Plans'!$D$5:$D$254,MATCH($B127,'Payment Plans'!$A$5:$A$254,0)),""))</f>
        <v/>
      </c>
      <c r="E127" s="46" t="n"/>
      <c r="F127" s="47" t="n"/>
      <c r="G127" s="18" t="n"/>
      <c r="H127" s="18" t="n"/>
      <c r="I127" s="18" t="n"/>
      <c r="J127" s="18" t="n"/>
      <c r="K127" s="18" t="n"/>
      <c r="L127" s="24">
        <f>IF($A127="","",IF(COUNTIF('Payment Plans'!$A$5:$A$254,$B127)=0,"Unknown Plan ID",IF(AND($G127="Posted",$E127&gt;Setup!$B$3),"Future-Dated Payment",IF(COUNTIF($A$5:$A$1004,$A127)&gt;1,"Duplicate Payment ID","OK"))))</f>
        <v/>
      </c>
      <c r="M127" s="24">
        <f>IF($A127="","",IF(OR($B127="",$E127="",$F127&lt;=0,$G127="",$H127="",$J127=""),"Review",IF($L127&lt;&gt;"OK","Review","OK")))</f>
        <v/>
      </c>
    </row>
    <row r="128">
      <c r="A128" s="18" t="n"/>
      <c r="B128" s="18" t="n"/>
      <c r="C128" s="24">
        <f>IF($B128="","",IFERROR(INDEX('Payment Plans'!$B$5:$B$254,MATCH($B128,'Payment Plans'!$A$5:$A$254,0)),""))</f>
        <v/>
      </c>
      <c r="D128" s="24">
        <f>IF($B128="","",IFERROR(INDEX('Payment Plans'!$D$5:$D$254,MATCH($B128,'Payment Plans'!$A$5:$A$254,0)),""))</f>
        <v/>
      </c>
      <c r="E128" s="46" t="n"/>
      <c r="F128" s="47" t="n"/>
      <c r="G128" s="18" t="n"/>
      <c r="H128" s="18" t="n"/>
      <c r="I128" s="18" t="n"/>
      <c r="J128" s="18" t="n"/>
      <c r="K128" s="18" t="n"/>
      <c r="L128" s="24">
        <f>IF($A128="","",IF(COUNTIF('Payment Plans'!$A$5:$A$254,$B128)=0,"Unknown Plan ID",IF(AND($G128="Posted",$E128&gt;Setup!$B$3),"Future-Dated Payment",IF(COUNTIF($A$5:$A$1004,$A128)&gt;1,"Duplicate Payment ID","OK"))))</f>
        <v/>
      </c>
      <c r="M128" s="24">
        <f>IF($A128="","",IF(OR($B128="",$E128="",$F128&lt;=0,$G128="",$H128="",$J128=""),"Review",IF($L128&lt;&gt;"OK","Review","OK")))</f>
        <v/>
      </c>
    </row>
    <row r="129">
      <c r="A129" s="18" t="n"/>
      <c r="B129" s="18" t="n"/>
      <c r="C129" s="24">
        <f>IF($B129="","",IFERROR(INDEX('Payment Plans'!$B$5:$B$254,MATCH($B129,'Payment Plans'!$A$5:$A$254,0)),""))</f>
        <v/>
      </c>
      <c r="D129" s="24">
        <f>IF($B129="","",IFERROR(INDEX('Payment Plans'!$D$5:$D$254,MATCH($B129,'Payment Plans'!$A$5:$A$254,0)),""))</f>
        <v/>
      </c>
      <c r="E129" s="46" t="n"/>
      <c r="F129" s="47" t="n"/>
      <c r="G129" s="18" t="n"/>
      <c r="H129" s="18" t="n"/>
      <c r="I129" s="18" t="n"/>
      <c r="J129" s="18" t="n"/>
      <c r="K129" s="18" t="n"/>
      <c r="L129" s="24">
        <f>IF($A129="","",IF(COUNTIF('Payment Plans'!$A$5:$A$254,$B129)=0,"Unknown Plan ID",IF(AND($G129="Posted",$E129&gt;Setup!$B$3),"Future-Dated Payment",IF(COUNTIF($A$5:$A$1004,$A129)&gt;1,"Duplicate Payment ID","OK"))))</f>
        <v/>
      </c>
      <c r="M129" s="24">
        <f>IF($A129="","",IF(OR($B129="",$E129="",$F129&lt;=0,$G129="",$H129="",$J129=""),"Review",IF($L129&lt;&gt;"OK","Review","OK")))</f>
        <v/>
      </c>
    </row>
    <row r="130">
      <c r="A130" s="18" t="n"/>
      <c r="B130" s="18" t="n"/>
      <c r="C130" s="24">
        <f>IF($B130="","",IFERROR(INDEX('Payment Plans'!$B$5:$B$254,MATCH($B130,'Payment Plans'!$A$5:$A$254,0)),""))</f>
        <v/>
      </c>
      <c r="D130" s="24">
        <f>IF($B130="","",IFERROR(INDEX('Payment Plans'!$D$5:$D$254,MATCH($B130,'Payment Plans'!$A$5:$A$254,0)),""))</f>
        <v/>
      </c>
      <c r="E130" s="46" t="n"/>
      <c r="F130" s="47" t="n"/>
      <c r="G130" s="18" t="n"/>
      <c r="H130" s="18" t="n"/>
      <c r="I130" s="18" t="n"/>
      <c r="J130" s="18" t="n"/>
      <c r="K130" s="18" t="n"/>
      <c r="L130" s="24">
        <f>IF($A130="","",IF(COUNTIF('Payment Plans'!$A$5:$A$254,$B130)=0,"Unknown Plan ID",IF(AND($G130="Posted",$E130&gt;Setup!$B$3),"Future-Dated Payment",IF(COUNTIF($A$5:$A$1004,$A130)&gt;1,"Duplicate Payment ID","OK"))))</f>
        <v/>
      </c>
      <c r="M130" s="24">
        <f>IF($A130="","",IF(OR($B130="",$E130="",$F130&lt;=0,$G130="",$H130="",$J130=""),"Review",IF($L130&lt;&gt;"OK","Review","OK")))</f>
        <v/>
      </c>
    </row>
    <row r="131">
      <c r="A131" s="18" t="n"/>
      <c r="B131" s="18" t="n"/>
      <c r="C131" s="24">
        <f>IF($B131="","",IFERROR(INDEX('Payment Plans'!$B$5:$B$254,MATCH($B131,'Payment Plans'!$A$5:$A$254,0)),""))</f>
        <v/>
      </c>
      <c r="D131" s="24">
        <f>IF($B131="","",IFERROR(INDEX('Payment Plans'!$D$5:$D$254,MATCH($B131,'Payment Plans'!$A$5:$A$254,0)),""))</f>
        <v/>
      </c>
      <c r="E131" s="46" t="n"/>
      <c r="F131" s="47" t="n"/>
      <c r="G131" s="18" t="n"/>
      <c r="H131" s="18" t="n"/>
      <c r="I131" s="18" t="n"/>
      <c r="J131" s="18" t="n"/>
      <c r="K131" s="18" t="n"/>
      <c r="L131" s="24">
        <f>IF($A131="","",IF(COUNTIF('Payment Plans'!$A$5:$A$254,$B131)=0,"Unknown Plan ID",IF(AND($G131="Posted",$E131&gt;Setup!$B$3),"Future-Dated Payment",IF(COUNTIF($A$5:$A$1004,$A131)&gt;1,"Duplicate Payment ID","OK"))))</f>
        <v/>
      </c>
      <c r="M131" s="24">
        <f>IF($A131="","",IF(OR($B131="",$E131="",$F131&lt;=0,$G131="",$H131="",$J131=""),"Review",IF($L131&lt;&gt;"OK","Review","OK")))</f>
        <v/>
      </c>
    </row>
    <row r="132">
      <c r="A132" s="18" t="n"/>
      <c r="B132" s="18" t="n"/>
      <c r="C132" s="24">
        <f>IF($B132="","",IFERROR(INDEX('Payment Plans'!$B$5:$B$254,MATCH($B132,'Payment Plans'!$A$5:$A$254,0)),""))</f>
        <v/>
      </c>
      <c r="D132" s="24">
        <f>IF($B132="","",IFERROR(INDEX('Payment Plans'!$D$5:$D$254,MATCH($B132,'Payment Plans'!$A$5:$A$254,0)),""))</f>
        <v/>
      </c>
      <c r="E132" s="46" t="n"/>
      <c r="F132" s="47" t="n"/>
      <c r="G132" s="18" t="n"/>
      <c r="H132" s="18" t="n"/>
      <c r="I132" s="18" t="n"/>
      <c r="J132" s="18" t="n"/>
      <c r="K132" s="18" t="n"/>
      <c r="L132" s="24">
        <f>IF($A132="","",IF(COUNTIF('Payment Plans'!$A$5:$A$254,$B132)=0,"Unknown Plan ID",IF(AND($G132="Posted",$E132&gt;Setup!$B$3),"Future-Dated Payment",IF(COUNTIF($A$5:$A$1004,$A132)&gt;1,"Duplicate Payment ID","OK"))))</f>
        <v/>
      </c>
      <c r="M132" s="24">
        <f>IF($A132="","",IF(OR($B132="",$E132="",$F132&lt;=0,$G132="",$H132="",$J132=""),"Review",IF($L132&lt;&gt;"OK","Review","OK")))</f>
        <v/>
      </c>
    </row>
    <row r="133">
      <c r="A133" s="18" t="n"/>
      <c r="B133" s="18" t="n"/>
      <c r="C133" s="24">
        <f>IF($B133="","",IFERROR(INDEX('Payment Plans'!$B$5:$B$254,MATCH($B133,'Payment Plans'!$A$5:$A$254,0)),""))</f>
        <v/>
      </c>
      <c r="D133" s="24">
        <f>IF($B133="","",IFERROR(INDEX('Payment Plans'!$D$5:$D$254,MATCH($B133,'Payment Plans'!$A$5:$A$254,0)),""))</f>
        <v/>
      </c>
      <c r="E133" s="46" t="n"/>
      <c r="F133" s="47" t="n"/>
      <c r="G133" s="18" t="n"/>
      <c r="H133" s="18" t="n"/>
      <c r="I133" s="18" t="n"/>
      <c r="J133" s="18" t="n"/>
      <c r="K133" s="18" t="n"/>
      <c r="L133" s="24">
        <f>IF($A133="","",IF(COUNTIF('Payment Plans'!$A$5:$A$254,$B133)=0,"Unknown Plan ID",IF(AND($G133="Posted",$E133&gt;Setup!$B$3),"Future-Dated Payment",IF(COUNTIF($A$5:$A$1004,$A133)&gt;1,"Duplicate Payment ID","OK"))))</f>
        <v/>
      </c>
      <c r="M133" s="24">
        <f>IF($A133="","",IF(OR($B133="",$E133="",$F133&lt;=0,$G133="",$H133="",$J133=""),"Review",IF($L133&lt;&gt;"OK","Review","OK")))</f>
        <v/>
      </c>
    </row>
    <row r="134">
      <c r="A134" s="18" t="n"/>
      <c r="B134" s="18" t="n"/>
      <c r="C134" s="24">
        <f>IF($B134="","",IFERROR(INDEX('Payment Plans'!$B$5:$B$254,MATCH($B134,'Payment Plans'!$A$5:$A$254,0)),""))</f>
        <v/>
      </c>
      <c r="D134" s="24">
        <f>IF($B134="","",IFERROR(INDEX('Payment Plans'!$D$5:$D$254,MATCH($B134,'Payment Plans'!$A$5:$A$254,0)),""))</f>
        <v/>
      </c>
      <c r="E134" s="46" t="n"/>
      <c r="F134" s="47" t="n"/>
      <c r="G134" s="18" t="n"/>
      <c r="H134" s="18" t="n"/>
      <c r="I134" s="18" t="n"/>
      <c r="J134" s="18" t="n"/>
      <c r="K134" s="18" t="n"/>
      <c r="L134" s="24">
        <f>IF($A134="","",IF(COUNTIF('Payment Plans'!$A$5:$A$254,$B134)=0,"Unknown Plan ID",IF(AND($G134="Posted",$E134&gt;Setup!$B$3),"Future-Dated Payment",IF(COUNTIF($A$5:$A$1004,$A134)&gt;1,"Duplicate Payment ID","OK"))))</f>
        <v/>
      </c>
      <c r="M134" s="24">
        <f>IF($A134="","",IF(OR($B134="",$E134="",$F134&lt;=0,$G134="",$H134="",$J134=""),"Review",IF($L134&lt;&gt;"OK","Review","OK")))</f>
        <v/>
      </c>
    </row>
    <row r="135">
      <c r="A135" s="18" t="n"/>
      <c r="B135" s="18" t="n"/>
      <c r="C135" s="24">
        <f>IF($B135="","",IFERROR(INDEX('Payment Plans'!$B$5:$B$254,MATCH($B135,'Payment Plans'!$A$5:$A$254,0)),""))</f>
        <v/>
      </c>
      <c r="D135" s="24">
        <f>IF($B135="","",IFERROR(INDEX('Payment Plans'!$D$5:$D$254,MATCH($B135,'Payment Plans'!$A$5:$A$254,0)),""))</f>
        <v/>
      </c>
      <c r="E135" s="46" t="n"/>
      <c r="F135" s="47" t="n"/>
      <c r="G135" s="18" t="n"/>
      <c r="H135" s="18" t="n"/>
      <c r="I135" s="18" t="n"/>
      <c r="J135" s="18" t="n"/>
      <c r="K135" s="18" t="n"/>
      <c r="L135" s="24">
        <f>IF($A135="","",IF(COUNTIF('Payment Plans'!$A$5:$A$254,$B135)=0,"Unknown Plan ID",IF(AND($G135="Posted",$E135&gt;Setup!$B$3),"Future-Dated Payment",IF(COUNTIF($A$5:$A$1004,$A135)&gt;1,"Duplicate Payment ID","OK"))))</f>
        <v/>
      </c>
      <c r="M135" s="24">
        <f>IF($A135="","",IF(OR($B135="",$E135="",$F135&lt;=0,$G135="",$H135="",$J135=""),"Review",IF($L135&lt;&gt;"OK","Review","OK")))</f>
        <v/>
      </c>
    </row>
    <row r="136">
      <c r="A136" s="18" t="n"/>
      <c r="B136" s="18" t="n"/>
      <c r="C136" s="24">
        <f>IF($B136="","",IFERROR(INDEX('Payment Plans'!$B$5:$B$254,MATCH($B136,'Payment Plans'!$A$5:$A$254,0)),""))</f>
        <v/>
      </c>
      <c r="D136" s="24">
        <f>IF($B136="","",IFERROR(INDEX('Payment Plans'!$D$5:$D$254,MATCH($B136,'Payment Plans'!$A$5:$A$254,0)),""))</f>
        <v/>
      </c>
      <c r="E136" s="46" t="n"/>
      <c r="F136" s="47" t="n"/>
      <c r="G136" s="18" t="n"/>
      <c r="H136" s="18" t="n"/>
      <c r="I136" s="18" t="n"/>
      <c r="J136" s="18" t="n"/>
      <c r="K136" s="18" t="n"/>
      <c r="L136" s="24">
        <f>IF($A136="","",IF(COUNTIF('Payment Plans'!$A$5:$A$254,$B136)=0,"Unknown Plan ID",IF(AND($G136="Posted",$E136&gt;Setup!$B$3),"Future-Dated Payment",IF(COUNTIF($A$5:$A$1004,$A136)&gt;1,"Duplicate Payment ID","OK"))))</f>
        <v/>
      </c>
      <c r="M136" s="24">
        <f>IF($A136="","",IF(OR($B136="",$E136="",$F136&lt;=0,$G136="",$H136="",$J136=""),"Review",IF($L136&lt;&gt;"OK","Review","OK")))</f>
        <v/>
      </c>
    </row>
    <row r="137">
      <c r="A137" s="18" t="n"/>
      <c r="B137" s="18" t="n"/>
      <c r="C137" s="24">
        <f>IF($B137="","",IFERROR(INDEX('Payment Plans'!$B$5:$B$254,MATCH($B137,'Payment Plans'!$A$5:$A$254,0)),""))</f>
        <v/>
      </c>
      <c r="D137" s="24">
        <f>IF($B137="","",IFERROR(INDEX('Payment Plans'!$D$5:$D$254,MATCH($B137,'Payment Plans'!$A$5:$A$254,0)),""))</f>
        <v/>
      </c>
      <c r="E137" s="46" t="n"/>
      <c r="F137" s="47" t="n"/>
      <c r="G137" s="18" t="n"/>
      <c r="H137" s="18" t="n"/>
      <c r="I137" s="18" t="n"/>
      <c r="J137" s="18" t="n"/>
      <c r="K137" s="18" t="n"/>
      <c r="L137" s="24">
        <f>IF($A137="","",IF(COUNTIF('Payment Plans'!$A$5:$A$254,$B137)=0,"Unknown Plan ID",IF(AND($G137="Posted",$E137&gt;Setup!$B$3),"Future-Dated Payment",IF(COUNTIF($A$5:$A$1004,$A137)&gt;1,"Duplicate Payment ID","OK"))))</f>
        <v/>
      </c>
      <c r="M137" s="24">
        <f>IF($A137="","",IF(OR($B137="",$E137="",$F137&lt;=0,$G137="",$H137="",$J137=""),"Review",IF($L137&lt;&gt;"OK","Review","OK")))</f>
        <v/>
      </c>
    </row>
    <row r="138">
      <c r="A138" s="18" t="n"/>
      <c r="B138" s="18" t="n"/>
      <c r="C138" s="24">
        <f>IF($B138="","",IFERROR(INDEX('Payment Plans'!$B$5:$B$254,MATCH($B138,'Payment Plans'!$A$5:$A$254,0)),""))</f>
        <v/>
      </c>
      <c r="D138" s="24">
        <f>IF($B138="","",IFERROR(INDEX('Payment Plans'!$D$5:$D$254,MATCH($B138,'Payment Plans'!$A$5:$A$254,0)),""))</f>
        <v/>
      </c>
      <c r="E138" s="46" t="n"/>
      <c r="F138" s="47" t="n"/>
      <c r="G138" s="18" t="n"/>
      <c r="H138" s="18" t="n"/>
      <c r="I138" s="18" t="n"/>
      <c r="J138" s="18" t="n"/>
      <c r="K138" s="18" t="n"/>
      <c r="L138" s="24">
        <f>IF($A138="","",IF(COUNTIF('Payment Plans'!$A$5:$A$254,$B138)=0,"Unknown Plan ID",IF(AND($G138="Posted",$E138&gt;Setup!$B$3),"Future-Dated Payment",IF(COUNTIF($A$5:$A$1004,$A138)&gt;1,"Duplicate Payment ID","OK"))))</f>
        <v/>
      </c>
      <c r="M138" s="24">
        <f>IF($A138="","",IF(OR($B138="",$E138="",$F138&lt;=0,$G138="",$H138="",$J138=""),"Review",IF($L138&lt;&gt;"OK","Review","OK")))</f>
        <v/>
      </c>
    </row>
    <row r="139">
      <c r="A139" s="18" t="n"/>
      <c r="B139" s="18" t="n"/>
      <c r="C139" s="24">
        <f>IF($B139="","",IFERROR(INDEX('Payment Plans'!$B$5:$B$254,MATCH($B139,'Payment Plans'!$A$5:$A$254,0)),""))</f>
        <v/>
      </c>
      <c r="D139" s="24">
        <f>IF($B139="","",IFERROR(INDEX('Payment Plans'!$D$5:$D$254,MATCH($B139,'Payment Plans'!$A$5:$A$254,0)),""))</f>
        <v/>
      </c>
      <c r="E139" s="46" t="n"/>
      <c r="F139" s="47" t="n"/>
      <c r="G139" s="18" t="n"/>
      <c r="H139" s="18" t="n"/>
      <c r="I139" s="18" t="n"/>
      <c r="J139" s="18" t="n"/>
      <c r="K139" s="18" t="n"/>
      <c r="L139" s="24">
        <f>IF($A139="","",IF(COUNTIF('Payment Plans'!$A$5:$A$254,$B139)=0,"Unknown Plan ID",IF(AND($G139="Posted",$E139&gt;Setup!$B$3),"Future-Dated Payment",IF(COUNTIF($A$5:$A$1004,$A139)&gt;1,"Duplicate Payment ID","OK"))))</f>
        <v/>
      </c>
      <c r="M139" s="24">
        <f>IF($A139="","",IF(OR($B139="",$E139="",$F139&lt;=0,$G139="",$H139="",$J139=""),"Review",IF($L139&lt;&gt;"OK","Review","OK")))</f>
        <v/>
      </c>
    </row>
    <row r="140">
      <c r="A140" s="18" t="n"/>
      <c r="B140" s="18" t="n"/>
      <c r="C140" s="24">
        <f>IF($B140="","",IFERROR(INDEX('Payment Plans'!$B$5:$B$254,MATCH($B140,'Payment Plans'!$A$5:$A$254,0)),""))</f>
        <v/>
      </c>
      <c r="D140" s="24">
        <f>IF($B140="","",IFERROR(INDEX('Payment Plans'!$D$5:$D$254,MATCH($B140,'Payment Plans'!$A$5:$A$254,0)),""))</f>
        <v/>
      </c>
      <c r="E140" s="46" t="n"/>
      <c r="F140" s="47" t="n"/>
      <c r="G140" s="18" t="n"/>
      <c r="H140" s="18" t="n"/>
      <c r="I140" s="18" t="n"/>
      <c r="J140" s="18" t="n"/>
      <c r="K140" s="18" t="n"/>
      <c r="L140" s="24">
        <f>IF($A140="","",IF(COUNTIF('Payment Plans'!$A$5:$A$254,$B140)=0,"Unknown Plan ID",IF(AND($G140="Posted",$E140&gt;Setup!$B$3),"Future-Dated Payment",IF(COUNTIF($A$5:$A$1004,$A140)&gt;1,"Duplicate Payment ID","OK"))))</f>
        <v/>
      </c>
      <c r="M140" s="24">
        <f>IF($A140="","",IF(OR($B140="",$E140="",$F140&lt;=0,$G140="",$H140="",$J140=""),"Review",IF($L140&lt;&gt;"OK","Review","OK")))</f>
        <v/>
      </c>
    </row>
    <row r="141">
      <c r="A141" s="18" t="n"/>
      <c r="B141" s="18" t="n"/>
      <c r="C141" s="24">
        <f>IF($B141="","",IFERROR(INDEX('Payment Plans'!$B$5:$B$254,MATCH($B141,'Payment Plans'!$A$5:$A$254,0)),""))</f>
        <v/>
      </c>
      <c r="D141" s="24">
        <f>IF($B141="","",IFERROR(INDEX('Payment Plans'!$D$5:$D$254,MATCH($B141,'Payment Plans'!$A$5:$A$254,0)),""))</f>
        <v/>
      </c>
      <c r="E141" s="46" t="n"/>
      <c r="F141" s="47" t="n"/>
      <c r="G141" s="18" t="n"/>
      <c r="H141" s="18" t="n"/>
      <c r="I141" s="18" t="n"/>
      <c r="J141" s="18" t="n"/>
      <c r="K141" s="18" t="n"/>
      <c r="L141" s="24">
        <f>IF($A141="","",IF(COUNTIF('Payment Plans'!$A$5:$A$254,$B141)=0,"Unknown Plan ID",IF(AND($G141="Posted",$E141&gt;Setup!$B$3),"Future-Dated Payment",IF(COUNTIF($A$5:$A$1004,$A141)&gt;1,"Duplicate Payment ID","OK"))))</f>
        <v/>
      </c>
      <c r="M141" s="24">
        <f>IF($A141="","",IF(OR($B141="",$E141="",$F141&lt;=0,$G141="",$H141="",$J141=""),"Review",IF($L141&lt;&gt;"OK","Review","OK")))</f>
        <v/>
      </c>
    </row>
    <row r="142">
      <c r="A142" s="18" t="n"/>
      <c r="B142" s="18" t="n"/>
      <c r="C142" s="24">
        <f>IF($B142="","",IFERROR(INDEX('Payment Plans'!$B$5:$B$254,MATCH($B142,'Payment Plans'!$A$5:$A$254,0)),""))</f>
        <v/>
      </c>
      <c r="D142" s="24">
        <f>IF($B142="","",IFERROR(INDEX('Payment Plans'!$D$5:$D$254,MATCH($B142,'Payment Plans'!$A$5:$A$254,0)),""))</f>
        <v/>
      </c>
      <c r="E142" s="46" t="n"/>
      <c r="F142" s="47" t="n"/>
      <c r="G142" s="18" t="n"/>
      <c r="H142" s="18" t="n"/>
      <c r="I142" s="18" t="n"/>
      <c r="J142" s="18" t="n"/>
      <c r="K142" s="18" t="n"/>
      <c r="L142" s="24">
        <f>IF($A142="","",IF(COUNTIF('Payment Plans'!$A$5:$A$254,$B142)=0,"Unknown Plan ID",IF(AND($G142="Posted",$E142&gt;Setup!$B$3),"Future-Dated Payment",IF(COUNTIF($A$5:$A$1004,$A142)&gt;1,"Duplicate Payment ID","OK"))))</f>
        <v/>
      </c>
      <c r="M142" s="24">
        <f>IF($A142="","",IF(OR($B142="",$E142="",$F142&lt;=0,$G142="",$H142="",$J142=""),"Review",IF($L142&lt;&gt;"OK","Review","OK")))</f>
        <v/>
      </c>
    </row>
    <row r="143">
      <c r="A143" s="18" t="n"/>
      <c r="B143" s="18" t="n"/>
      <c r="C143" s="24">
        <f>IF($B143="","",IFERROR(INDEX('Payment Plans'!$B$5:$B$254,MATCH($B143,'Payment Plans'!$A$5:$A$254,0)),""))</f>
        <v/>
      </c>
      <c r="D143" s="24">
        <f>IF($B143="","",IFERROR(INDEX('Payment Plans'!$D$5:$D$254,MATCH($B143,'Payment Plans'!$A$5:$A$254,0)),""))</f>
        <v/>
      </c>
      <c r="E143" s="46" t="n"/>
      <c r="F143" s="47" t="n"/>
      <c r="G143" s="18" t="n"/>
      <c r="H143" s="18" t="n"/>
      <c r="I143" s="18" t="n"/>
      <c r="J143" s="18" t="n"/>
      <c r="K143" s="18" t="n"/>
      <c r="L143" s="24">
        <f>IF($A143="","",IF(COUNTIF('Payment Plans'!$A$5:$A$254,$B143)=0,"Unknown Plan ID",IF(AND($G143="Posted",$E143&gt;Setup!$B$3),"Future-Dated Payment",IF(COUNTIF($A$5:$A$1004,$A143)&gt;1,"Duplicate Payment ID","OK"))))</f>
        <v/>
      </c>
      <c r="M143" s="24">
        <f>IF($A143="","",IF(OR($B143="",$E143="",$F143&lt;=0,$G143="",$H143="",$J143=""),"Review",IF($L143&lt;&gt;"OK","Review","OK")))</f>
        <v/>
      </c>
    </row>
    <row r="144">
      <c r="A144" s="18" t="n"/>
      <c r="B144" s="18" t="n"/>
      <c r="C144" s="24">
        <f>IF($B144="","",IFERROR(INDEX('Payment Plans'!$B$5:$B$254,MATCH($B144,'Payment Plans'!$A$5:$A$254,0)),""))</f>
        <v/>
      </c>
      <c r="D144" s="24">
        <f>IF($B144="","",IFERROR(INDEX('Payment Plans'!$D$5:$D$254,MATCH($B144,'Payment Plans'!$A$5:$A$254,0)),""))</f>
        <v/>
      </c>
      <c r="E144" s="46" t="n"/>
      <c r="F144" s="47" t="n"/>
      <c r="G144" s="18" t="n"/>
      <c r="H144" s="18" t="n"/>
      <c r="I144" s="18" t="n"/>
      <c r="J144" s="18" t="n"/>
      <c r="K144" s="18" t="n"/>
      <c r="L144" s="24">
        <f>IF($A144="","",IF(COUNTIF('Payment Plans'!$A$5:$A$254,$B144)=0,"Unknown Plan ID",IF(AND($G144="Posted",$E144&gt;Setup!$B$3),"Future-Dated Payment",IF(COUNTIF($A$5:$A$1004,$A144)&gt;1,"Duplicate Payment ID","OK"))))</f>
        <v/>
      </c>
      <c r="M144" s="24">
        <f>IF($A144="","",IF(OR($B144="",$E144="",$F144&lt;=0,$G144="",$H144="",$J144=""),"Review",IF($L144&lt;&gt;"OK","Review","OK")))</f>
        <v/>
      </c>
    </row>
    <row r="145">
      <c r="A145" s="18" t="n"/>
      <c r="B145" s="18" t="n"/>
      <c r="C145" s="24">
        <f>IF($B145="","",IFERROR(INDEX('Payment Plans'!$B$5:$B$254,MATCH($B145,'Payment Plans'!$A$5:$A$254,0)),""))</f>
        <v/>
      </c>
      <c r="D145" s="24">
        <f>IF($B145="","",IFERROR(INDEX('Payment Plans'!$D$5:$D$254,MATCH($B145,'Payment Plans'!$A$5:$A$254,0)),""))</f>
        <v/>
      </c>
      <c r="E145" s="46" t="n"/>
      <c r="F145" s="47" t="n"/>
      <c r="G145" s="18" t="n"/>
      <c r="H145" s="18" t="n"/>
      <c r="I145" s="18" t="n"/>
      <c r="J145" s="18" t="n"/>
      <c r="K145" s="18" t="n"/>
      <c r="L145" s="24">
        <f>IF($A145="","",IF(COUNTIF('Payment Plans'!$A$5:$A$254,$B145)=0,"Unknown Plan ID",IF(AND($G145="Posted",$E145&gt;Setup!$B$3),"Future-Dated Payment",IF(COUNTIF($A$5:$A$1004,$A145)&gt;1,"Duplicate Payment ID","OK"))))</f>
        <v/>
      </c>
      <c r="M145" s="24">
        <f>IF($A145="","",IF(OR($B145="",$E145="",$F145&lt;=0,$G145="",$H145="",$J145=""),"Review",IF($L145&lt;&gt;"OK","Review","OK")))</f>
        <v/>
      </c>
    </row>
    <row r="146">
      <c r="A146" s="18" t="n"/>
      <c r="B146" s="18" t="n"/>
      <c r="C146" s="24">
        <f>IF($B146="","",IFERROR(INDEX('Payment Plans'!$B$5:$B$254,MATCH($B146,'Payment Plans'!$A$5:$A$254,0)),""))</f>
        <v/>
      </c>
      <c r="D146" s="24">
        <f>IF($B146="","",IFERROR(INDEX('Payment Plans'!$D$5:$D$254,MATCH($B146,'Payment Plans'!$A$5:$A$254,0)),""))</f>
        <v/>
      </c>
      <c r="E146" s="46" t="n"/>
      <c r="F146" s="47" t="n"/>
      <c r="G146" s="18" t="n"/>
      <c r="H146" s="18" t="n"/>
      <c r="I146" s="18" t="n"/>
      <c r="J146" s="18" t="n"/>
      <c r="K146" s="18" t="n"/>
      <c r="L146" s="24">
        <f>IF($A146="","",IF(COUNTIF('Payment Plans'!$A$5:$A$254,$B146)=0,"Unknown Plan ID",IF(AND($G146="Posted",$E146&gt;Setup!$B$3),"Future-Dated Payment",IF(COUNTIF($A$5:$A$1004,$A146)&gt;1,"Duplicate Payment ID","OK"))))</f>
        <v/>
      </c>
      <c r="M146" s="24">
        <f>IF($A146="","",IF(OR($B146="",$E146="",$F146&lt;=0,$G146="",$H146="",$J146=""),"Review",IF($L146&lt;&gt;"OK","Review","OK")))</f>
        <v/>
      </c>
    </row>
    <row r="147">
      <c r="A147" s="18" t="n"/>
      <c r="B147" s="18" t="n"/>
      <c r="C147" s="24">
        <f>IF($B147="","",IFERROR(INDEX('Payment Plans'!$B$5:$B$254,MATCH($B147,'Payment Plans'!$A$5:$A$254,0)),""))</f>
        <v/>
      </c>
      <c r="D147" s="24">
        <f>IF($B147="","",IFERROR(INDEX('Payment Plans'!$D$5:$D$254,MATCH($B147,'Payment Plans'!$A$5:$A$254,0)),""))</f>
        <v/>
      </c>
      <c r="E147" s="46" t="n"/>
      <c r="F147" s="47" t="n"/>
      <c r="G147" s="18" t="n"/>
      <c r="H147" s="18" t="n"/>
      <c r="I147" s="18" t="n"/>
      <c r="J147" s="18" t="n"/>
      <c r="K147" s="18" t="n"/>
      <c r="L147" s="24">
        <f>IF($A147="","",IF(COUNTIF('Payment Plans'!$A$5:$A$254,$B147)=0,"Unknown Plan ID",IF(AND($G147="Posted",$E147&gt;Setup!$B$3),"Future-Dated Payment",IF(COUNTIF($A$5:$A$1004,$A147)&gt;1,"Duplicate Payment ID","OK"))))</f>
        <v/>
      </c>
      <c r="M147" s="24">
        <f>IF($A147="","",IF(OR($B147="",$E147="",$F147&lt;=0,$G147="",$H147="",$J147=""),"Review",IF($L147&lt;&gt;"OK","Review","OK")))</f>
        <v/>
      </c>
    </row>
    <row r="148">
      <c r="A148" s="18" t="n"/>
      <c r="B148" s="18" t="n"/>
      <c r="C148" s="24">
        <f>IF($B148="","",IFERROR(INDEX('Payment Plans'!$B$5:$B$254,MATCH($B148,'Payment Plans'!$A$5:$A$254,0)),""))</f>
        <v/>
      </c>
      <c r="D148" s="24">
        <f>IF($B148="","",IFERROR(INDEX('Payment Plans'!$D$5:$D$254,MATCH($B148,'Payment Plans'!$A$5:$A$254,0)),""))</f>
        <v/>
      </c>
      <c r="E148" s="46" t="n"/>
      <c r="F148" s="47" t="n"/>
      <c r="G148" s="18" t="n"/>
      <c r="H148" s="18" t="n"/>
      <c r="I148" s="18" t="n"/>
      <c r="J148" s="18" t="n"/>
      <c r="K148" s="18" t="n"/>
      <c r="L148" s="24">
        <f>IF($A148="","",IF(COUNTIF('Payment Plans'!$A$5:$A$254,$B148)=0,"Unknown Plan ID",IF(AND($G148="Posted",$E148&gt;Setup!$B$3),"Future-Dated Payment",IF(COUNTIF($A$5:$A$1004,$A148)&gt;1,"Duplicate Payment ID","OK"))))</f>
        <v/>
      </c>
      <c r="M148" s="24">
        <f>IF($A148="","",IF(OR($B148="",$E148="",$F148&lt;=0,$G148="",$H148="",$J148=""),"Review",IF($L148&lt;&gt;"OK","Review","OK")))</f>
        <v/>
      </c>
    </row>
    <row r="149">
      <c r="A149" s="18" t="n"/>
      <c r="B149" s="18" t="n"/>
      <c r="C149" s="24">
        <f>IF($B149="","",IFERROR(INDEX('Payment Plans'!$B$5:$B$254,MATCH($B149,'Payment Plans'!$A$5:$A$254,0)),""))</f>
        <v/>
      </c>
      <c r="D149" s="24">
        <f>IF($B149="","",IFERROR(INDEX('Payment Plans'!$D$5:$D$254,MATCH($B149,'Payment Plans'!$A$5:$A$254,0)),""))</f>
        <v/>
      </c>
      <c r="E149" s="46" t="n"/>
      <c r="F149" s="47" t="n"/>
      <c r="G149" s="18" t="n"/>
      <c r="H149" s="18" t="n"/>
      <c r="I149" s="18" t="n"/>
      <c r="J149" s="18" t="n"/>
      <c r="K149" s="18" t="n"/>
      <c r="L149" s="24">
        <f>IF($A149="","",IF(COUNTIF('Payment Plans'!$A$5:$A$254,$B149)=0,"Unknown Plan ID",IF(AND($G149="Posted",$E149&gt;Setup!$B$3),"Future-Dated Payment",IF(COUNTIF($A$5:$A$1004,$A149)&gt;1,"Duplicate Payment ID","OK"))))</f>
        <v/>
      </c>
      <c r="M149" s="24">
        <f>IF($A149="","",IF(OR($B149="",$E149="",$F149&lt;=0,$G149="",$H149="",$J149=""),"Review",IF($L149&lt;&gt;"OK","Review","OK")))</f>
        <v/>
      </c>
    </row>
    <row r="150">
      <c r="A150" s="18" t="n"/>
      <c r="B150" s="18" t="n"/>
      <c r="C150" s="24">
        <f>IF($B150="","",IFERROR(INDEX('Payment Plans'!$B$5:$B$254,MATCH($B150,'Payment Plans'!$A$5:$A$254,0)),""))</f>
        <v/>
      </c>
      <c r="D150" s="24">
        <f>IF($B150="","",IFERROR(INDEX('Payment Plans'!$D$5:$D$254,MATCH($B150,'Payment Plans'!$A$5:$A$254,0)),""))</f>
        <v/>
      </c>
      <c r="E150" s="46" t="n"/>
      <c r="F150" s="47" t="n"/>
      <c r="G150" s="18" t="n"/>
      <c r="H150" s="18" t="n"/>
      <c r="I150" s="18" t="n"/>
      <c r="J150" s="18" t="n"/>
      <c r="K150" s="18" t="n"/>
      <c r="L150" s="24">
        <f>IF($A150="","",IF(COUNTIF('Payment Plans'!$A$5:$A$254,$B150)=0,"Unknown Plan ID",IF(AND($G150="Posted",$E150&gt;Setup!$B$3),"Future-Dated Payment",IF(COUNTIF($A$5:$A$1004,$A150)&gt;1,"Duplicate Payment ID","OK"))))</f>
        <v/>
      </c>
      <c r="M150" s="24">
        <f>IF($A150="","",IF(OR($B150="",$E150="",$F150&lt;=0,$G150="",$H150="",$J150=""),"Review",IF($L150&lt;&gt;"OK","Review","OK")))</f>
        <v/>
      </c>
    </row>
    <row r="151">
      <c r="A151" s="18" t="n"/>
      <c r="B151" s="18" t="n"/>
      <c r="C151" s="24">
        <f>IF($B151="","",IFERROR(INDEX('Payment Plans'!$B$5:$B$254,MATCH($B151,'Payment Plans'!$A$5:$A$254,0)),""))</f>
        <v/>
      </c>
      <c r="D151" s="24">
        <f>IF($B151="","",IFERROR(INDEX('Payment Plans'!$D$5:$D$254,MATCH($B151,'Payment Plans'!$A$5:$A$254,0)),""))</f>
        <v/>
      </c>
      <c r="E151" s="46" t="n"/>
      <c r="F151" s="47" t="n"/>
      <c r="G151" s="18" t="n"/>
      <c r="H151" s="18" t="n"/>
      <c r="I151" s="18" t="n"/>
      <c r="J151" s="18" t="n"/>
      <c r="K151" s="18" t="n"/>
      <c r="L151" s="24">
        <f>IF($A151="","",IF(COUNTIF('Payment Plans'!$A$5:$A$254,$B151)=0,"Unknown Plan ID",IF(AND($G151="Posted",$E151&gt;Setup!$B$3),"Future-Dated Payment",IF(COUNTIF($A$5:$A$1004,$A151)&gt;1,"Duplicate Payment ID","OK"))))</f>
        <v/>
      </c>
      <c r="M151" s="24">
        <f>IF($A151="","",IF(OR($B151="",$E151="",$F151&lt;=0,$G151="",$H151="",$J151=""),"Review",IF($L151&lt;&gt;"OK","Review","OK")))</f>
        <v/>
      </c>
    </row>
    <row r="152">
      <c r="A152" s="18" t="n"/>
      <c r="B152" s="18" t="n"/>
      <c r="C152" s="24">
        <f>IF($B152="","",IFERROR(INDEX('Payment Plans'!$B$5:$B$254,MATCH($B152,'Payment Plans'!$A$5:$A$254,0)),""))</f>
        <v/>
      </c>
      <c r="D152" s="24">
        <f>IF($B152="","",IFERROR(INDEX('Payment Plans'!$D$5:$D$254,MATCH($B152,'Payment Plans'!$A$5:$A$254,0)),""))</f>
        <v/>
      </c>
      <c r="E152" s="46" t="n"/>
      <c r="F152" s="47" t="n"/>
      <c r="G152" s="18" t="n"/>
      <c r="H152" s="18" t="n"/>
      <c r="I152" s="18" t="n"/>
      <c r="J152" s="18" t="n"/>
      <c r="K152" s="18" t="n"/>
      <c r="L152" s="24">
        <f>IF($A152="","",IF(COUNTIF('Payment Plans'!$A$5:$A$254,$B152)=0,"Unknown Plan ID",IF(AND($G152="Posted",$E152&gt;Setup!$B$3),"Future-Dated Payment",IF(COUNTIF($A$5:$A$1004,$A152)&gt;1,"Duplicate Payment ID","OK"))))</f>
        <v/>
      </c>
      <c r="M152" s="24">
        <f>IF($A152="","",IF(OR($B152="",$E152="",$F152&lt;=0,$G152="",$H152="",$J152=""),"Review",IF($L152&lt;&gt;"OK","Review","OK")))</f>
        <v/>
      </c>
    </row>
    <row r="153">
      <c r="A153" s="18" t="n"/>
      <c r="B153" s="18" t="n"/>
      <c r="C153" s="24">
        <f>IF($B153="","",IFERROR(INDEX('Payment Plans'!$B$5:$B$254,MATCH($B153,'Payment Plans'!$A$5:$A$254,0)),""))</f>
        <v/>
      </c>
      <c r="D153" s="24">
        <f>IF($B153="","",IFERROR(INDEX('Payment Plans'!$D$5:$D$254,MATCH($B153,'Payment Plans'!$A$5:$A$254,0)),""))</f>
        <v/>
      </c>
      <c r="E153" s="46" t="n"/>
      <c r="F153" s="47" t="n"/>
      <c r="G153" s="18" t="n"/>
      <c r="H153" s="18" t="n"/>
      <c r="I153" s="18" t="n"/>
      <c r="J153" s="18" t="n"/>
      <c r="K153" s="18" t="n"/>
      <c r="L153" s="24">
        <f>IF($A153="","",IF(COUNTIF('Payment Plans'!$A$5:$A$254,$B153)=0,"Unknown Plan ID",IF(AND($G153="Posted",$E153&gt;Setup!$B$3),"Future-Dated Payment",IF(COUNTIF($A$5:$A$1004,$A153)&gt;1,"Duplicate Payment ID","OK"))))</f>
        <v/>
      </c>
      <c r="M153" s="24">
        <f>IF($A153="","",IF(OR($B153="",$E153="",$F153&lt;=0,$G153="",$H153="",$J153=""),"Review",IF($L153&lt;&gt;"OK","Review","OK")))</f>
        <v/>
      </c>
    </row>
    <row r="154">
      <c r="A154" s="18" t="n"/>
      <c r="B154" s="18" t="n"/>
      <c r="C154" s="24">
        <f>IF($B154="","",IFERROR(INDEX('Payment Plans'!$B$5:$B$254,MATCH($B154,'Payment Plans'!$A$5:$A$254,0)),""))</f>
        <v/>
      </c>
      <c r="D154" s="24">
        <f>IF($B154="","",IFERROR(INDEX('Payment Plans'!$D$5:$D$254,MATCH($B154,'Payment Plans'!$A$5:$A$254,0)),""))</f>
        <v/>
      </c>
      <c r="E154" s="46" t="n"/>
      <c r="F154" s="47" t="n"/>
      <c r="G154" s="18" t="n"/>
      <c r="H154" s="18" t="n"/>
      <c r="I154" s="18" t="n"/>
      <c r="J154" s="18" t="n"/>
      <c r="K154" s="18" t="n"/>
      <c r="L154" s="24">
        <f>IF($A154="","",IF(COUNTIF('Payment Plans'!$A$5:$A$254,$B154)=0,"Unknown Plan ID",IF(AND($G154="Posted",$E154&gt;Setup!$B$3),"Future-Dated Payment",IF(COUNTIF($A$5:$A$1004,$A154)&gt;1,"Duplicate Payment ID","OK"))))</f>
        <v/>
      </c>
      <c r="M154" s="24">
        <f>IF($A154="","",IF(OR($B154="",$E154="",$F154&lt;=0,$G154="",$H154="",$J154=""),"Review",IF($L154&lt;&gt;"OK","Review","OK")))</f>
        <v/>
      </c>
    </row>
    <row r="155">
      <c r="A155" s="18" t="n"/>
      <c r="B155" s="18" t="n"/>
      <c r="C155" s="24">
        <f>IF($B155="","",IFERROR(INDEX('Payment Plans'!$B$5:$B$254,MATCH($B155,'Payment Plans'!$A$5:$A$254,0)),""))</f>
        <v/>
      </c>
      <c r="D155" s="24">
        <f>IF($B155="","",IFERROR(INDEX('Payment Plans'!$D$5:$D$254,MATCH($B155,'Payment Plans'!$A$5:$A$254,0)),""))</f>
        <v/>
      </c>
      <c r="E155" s="46" t="n"/>
      <c r="F155" s="47" t="n"/>
      <c r="G155" s="18" t="n"/>
      <c r="H155" s="18" t="n"/>
      <c r="I155" s="18" t="n"/>
      <c r="J155" s="18" t="n"/>
      <c r="K155" s="18" t="n"/>
      <c r="L155" s="24">
        <f>IF($A155="","",IF(COUNTIF('Payment Plans'!$A$5:$A$254,$B155)=0,"Unknown Plan ID",IF(AND($G155="Posted",$E155&gt;Setup!$B$3),"Future-Dated Payment",IF(COUNTIF($A$5:$A$1004,$A155)&gt;1,"Duplicate Payment ID","OK"))))</f>
        <v/>
      </c>
      <c r="M155" s="24">
        <f>IF($A155="","",IF(OR($B155="",$E155="",$F155&lt;=0,$G155="",$H155="",$J155=""),"Review",IF($L155&lt;&gt;"OK","Review","OK")))</f>
        <v/>
      </c>
    </row>
    <row r="156">
      <c r="A156" s="18" t="n"/>
      <c r="B156" s="18" t="n"/>
      <c r="C156" s="24">
        <f>IF($B156="","",IFERROR(INDEX('Payment Plans'!$B$5:$B$254,MATCH($B156,'Payment Plans'!$A$5:$A$254,0)),""))</f>
        <v/>
      </c>
      <c r="D156" s="24">
        <f>IF($B156="","",IFERROR(INDEX('Payment Plans'!$D$5:$D$254,MATCH($B156,'Payment Plans'!$A$5:$A$254,0)),""))</f>
        <v/>
      </c>
      <c r="E156" s="46" t="n"/>
      <c r="F156" s="47" t="n"/>
      <c r="G156" s="18" t="n"/>
      <c r="H156" s="18" t="n"/>
      <c r="I156" s="18" t="n"/>
      <c r="J156" s="18" t="n"/>
      <c r="K156" s="18" t="n"/>
      <c r="L156" s="24">
        <f>IF($A156="","",IF(COUNTIF('Payment Plans'!$A$5:$A$254,$B156)=0,"Unknown Plan ID",IF(AND($G156="Posted",$E156&gt;Setup!$B$3),"Future-Dated Payment",IF(COUNTIF($A$5:$A$1004,$A156)&gt;1,"Duplicate Payment ID","OK"))))</f>
        <v/>
      </c>
      <c r="M156" s="24">
        <f>IF($A156="","",IF(OR($B156="",$E156="",$F156&lt;=0,$G156="",$H156="",$J156=""),"Review",IF($L156&lt;&gt;"OK","Review","OK")))</f>
        <v/>
      </c>
    </row>
    <row r="157">
      <c r="A157" s="18" t="n"/>
      <c r="B157" s="18" t="n"/>
      <c r="C157" s="24">
        <f>IF($B157="","",IFERROR(INDEX('Payment Plans'!$B$5:$B$254,MATCH($B157,'Payment Plans'!$A$5:$A$254,0)),""))</f>
        <v/>
      </c>
      <c r="D157" s="24">
        <f>IF($B157="","",IFERROR(INDEX('Payment Plans'!$D$5:$D$254,MATCH($B157,'Payment Plans'!$A$5:$A$254,0)),""))</f>
        <v/>
      </c>
      <c r="E157" s="46" t="n"/>
      <c r="F157" s="47" t="n"/>
      <c r="G157" s="18" t="n"/>
      <c r="H157" s="18" t="n"/>
      <c r="I157" s="18" t="n"/>
      <c r="J157" s="18" t="n"/>
      <c r="K157" s="18" t="n"/>
      <c r="L157" s="24">
        <f>IF($A157="","",IF(COUNTIF('Payment Plans'!$A$5:$A$254,$B157)=0,"Unknown Plan ID",IF(AND($G157="Posted",$E157&gt;Setup!$B$3),"Future-Dated Payment",IF(COUNTIF($A$5:$A$1004,$A157)&gt;1,"Duplicate Payment ID","OK"))))</f>
        <v/>
      </c>
      <c r="M157" s="24">
        <f>IF($A157="","",IF(OR($B157="",$E157="",$F157&lt;=0,$G157="",$H157="",$J157=""),"Review",IF($L157&lt;&gt;"OK","Review","OK")))</f>
        <v/>
      </c>
    </row>
    <row r="158">
      <c r="A158" s="18" t="n"/>
      <c r="B158" s="18" t="n"/>
      <c r="C158" s="24">
        <f>IF($B158="","",IFERROR(INDEX('Payment Plans'!$B$5:$B$254,MATCH($B158,'Payment Plans'!$A$5:$A$254,0)),""))</f>
        <v/>
      </c>
      <c r="D158" s="24">
        <f>IF($B158="","",IFERROR(INDEX('Payment Plans'!$D$5:$D$254,MATCH($B158,'Payment Plans'!$A$5:$A$254,0)),""))</f>
        <v/>
      </c>
      <c r="E158" s="46" t="n"/>
      <c r="F158" s="47" t="n"/>
      <c r="G158" s="18" t="n"/>
      <c r="H158" s="18" t="n"/>
      <c r="I158" s="18" t="n"/>
      <c r="J158" s="18" t="n"/>
      <c r="K158" s="18" t="n"/>
      <c r="L158" s="24">
        <f>IF($A158="","",IF(COUNTIF('Payment Plans'!$A$5:$A$254,$B158)=0,"Unknown Plan ID",IF(AND($G158="Posted",$E158&gt;Setup!$B$3),"Future-Dated Payment",IF(COUNTIF($A$5:$A$1004,$A158)&gt;1,"Duplicate Payment ID","OK"))))</f>
        <v/>
      </c>
      <c r="M158" s="24">
        <f>IF($A158="","",IF(OR($B158="",$E158="",$F158&lt;=0,$G158="",$H158="",$J158=""),"Review",IF($L158&lt;&gt;"OK","Review","OK")))</f>
        <v/>
      </c>
    </row>
    <row r="159">
      <c r="A159" s="18" t="n"/>
      <c r="B159" s="18" t="n"/>
      <c r="C159" s="24">
        <f>IF($B159="","",IFERROR(INDEX('Payment Plans'!$B$5:$B$254,MATCH($B159,'Payment Plans'!$A$5:$A$254,0)),""))</f>
        <v/>
      </c>
      <c r="D159" s="24">
        <f>IF($B159="","",IFERROR(INDEX('Payment Plans'!$D$5:$D$254,MATCH($B159,'Payment Plans'!$A$5:$A$254,0)),""))</f>
        <v/>
      </c>
      <c r="E159" s="46" t="n"/>
      <c r="F159" s="47" t="n"/>
      <c r="G159" s="18" t="n"/>
      <c r="H159" s="18" t="n"/>
      <c r="I159" s="18" t="n"/>
      <c r="J159" s="18" t="n"/>
      <c r="K159" s="18" t="n"/>
      <c r="L159" s="24">
        <f>IF($A159="","",IF(COUNTIF('Payment Plans'!$A$5:$A$254,$B159)=0,"Unknown Plan ID",IF(AND($G159="Posted",$E159&gt;Setup!$B$3),"Future-Dated Payment",IF(COUNTIF($A$5:$A$1004,$A159)&gt;1,"Duplicate Payment ID","OK"))))</f>
        <v/>
      </c>
      <c r="M159" s="24">
        <f>IF($A159="","",IF(OR($B159="",$E159="",$F159&lt;=0,$G159="",$H159="",$J159=""),"Review",IF($L159&lt;&gt;"OK","Review","OK")))</f>
        <v/>
      </c>
    </row>
    <row r="160">
      <c r="A160" s="18" t="n"/>
      <c r="B160" s="18" t="n"/>
      <c r="C160" s="24">
        <f>IF($B160="","",IFERROR(INDEX('Payment Plans'!$B$5:$B$254,MATCH($B160,'Payment Plans'!$A$5:$A$254,0)),""))</f>
        <v/>
      </c>
      <c r="D160" s="24">
        <f>IF($B160="","",IFERROR(INDEX('Payment Plans'!$D$5:$D$254,MATCH($B160,'Payment Plans'!$A$5:$A$254,0)),""))</f>
        <v/>
      </c>
      <c r="E160" s="46" t="n"/>
      <c r="F160" s="47" t="n"/>
      <c r="G160" s="18" t="n"/>
      <c r="H160" s="18" t="n"/>
      <c r="I160" s="18" t="n"/>
      <c r="J160" s="18" t="n"/>
      <c r="K160" s="18" t="n"/>
      <c r="L160" s="24">
        <f>IF($A160="","",IF(COUNTIF('Payment Plans'!$A$5:$A$254,$B160)=0,"Unknown Plan ID",IF(AND($G160="Posted",$E160&gt;Setup!$B$3),"Future-Dated Payment",IF(COUNTIF($A$5:$A$1004,$A160)&gt;1,"Duplicate Payment ID","OK"))))</f>
        <v/>
      </c>
      <c r="M160" s="24">
        <f>IF($A160="","",IF(OR($B160="",$E160="",$F160&lt;=0,$G160="",$H160="",$J160=""),"Review",IF($L160&lt;&gt;"OK","Review","OK")))</f>
        <v/>
      </c>
    </row>
    <row r="161">
      <c r="A161" s="18" t="n"/>
      <c r="B161" s="18" t="n"/>
      <c r="C161" s="24">
        <f>IF($B161="","",IFERROR(INDEX('Payment Plans'!$B$5:$B$254,MATCH($B161,'Payment Plans'!$A$5:$A$254,0)),""))</f>
        <v/>
      </c>
      <c r="D161" s="24">
        <f>IF($B161="","",IFERROR(INDEX('Payment Plans'!$D$5:$D$254,MATCH($B161,'Payment Plans'!$A$5:$A$254,0)),""))</f>
        <v/>
      </c>
      <c r="E161" s="46" t="n"/>
      <c r="F161" s="47" t="n"/>
      <c r="G161" s="18" t="n"/>
      <c r="H161" s="18" t="n"/>
      <c r="I161" s="18" t="n"/>
      <c r="J161" s="18" t="n"/>
      <c r="K161" s="18" t="n"/>
      <c r="L161" s="24">
        <f>IF($A161="","",IF(COUNTIF('Payment Plans'!$A$5:$A$254,$B161)=0,"Unknown Plan ID",IF(AND($G161="Posted",$E161&gt;Setup!$B$3),"Future-Dated Payment",IF(COUNTIF($A$5:$A$1004,$A161)&gt;1,"Duplicate Payment ID","OK"))))</f>
        <v/>
      </c>
      <c r="M161" s="24">
        <f>IF($A161="","",IF(OR($B161="",$E161="",$F161&lt;=0,$G161="",$H161="",$J161=""),"Review",IF($L161&lt;&gt;"OK","Review","OK")))</f>
        <v/>
      </c>
    </row>
    <row r="162">
      <c r="A162" s="18" t="n"/>
      <c r="B162" s="18" t="n"/>
      <c r="C162" s="24">
        <f>IF($B162="","",IFERROR(INDEX('Payment Plans'!$B$5:$B$254,MATCH($B162,'Payment Plans'!$A$5:$A$254,0)),""))</f>
        <v/>
      </c>
      <c r="D162" s="24">
        <f>IF($B162="","",IFERROR(INDEX('Payment Plans'!$D$5:$D$254,MATCH($B162,'Payment Plans'!$A$5:$A$254,0)),""))</f>
        <v/>
      </c>
      <c r="E162" s="46" t="n"/>
      <c r="F162" s="47" t="n"/>
      <c r="G162" s="18" t="n"/>
      <c r="H162" s="18" t="n"/>
      <c r="I162" s="18" t="n"/>
      <c r="J162" s="18" t="n"/>
      <c r="K162" s="18" t="n"/>
      <c r="L162" s="24">
        <f>IF($A162="","",IF(COUNTIF('Payment Plans'!$A$5:$A$254,$B162)=0,"Unknown Plan ID",IF(AND($G162="Posted",$E162&gt;Setup!$B$3),"Future-Dated Payment",IF(COUNTIF($A$5:$A$1004,$A162)&gt;1,"Duplicate Payment ID","OK"))))</f>
        <v/>
      </c>
      <c r="M162" s="24">
        <f>IF($A162="","",IF(OR($B162="",$E162="",$F162&lt;=0,$G162="",$H162="",$J162=""),"Review",IF($L162&lt;&gt;"OK","Review","OK")))</f>
        <v/>
      </c>
    </row>
    <row r="163">
      <c r="A163" s="18" t="n"/>
      <c r="B163" s="18" t="n"/>
      <c r="C163" s="24">
        <f>IF($B163="","",IFERROR(INDEX('Payment Plans'!$B$5:$B$254,MATCH($B163,'Payment Plans'!$A$5:$A$254,0)),""))</f>
        <v/>
      </c>
      <c r="D163" s="24">
        <f>IF($B163="","",IFERROR(INDEX('Payment Plans'!$D$5:$D$254,MATCH($B163,'Payment Plans'!$A$5:$A$254,0)),""))</f>
        <v/>
      </c>
      <c r="E163" s="46" t="n"/>
      <c r="F163" s="47" t="n"/>
      <c r="G163" s="18" t="n"/>
      <c r="H163" s="18" t="n"/>
      <c r="I163" s="18" t="n"/>
      <c r="J163" s="18" t="n"/>
      <c r="K163" s="18" t="n"/>
      <c r="L163" s="24">
        <f>IF($A163="","",IF(COUNTIF('Payment Plans'!$A$5:$A$254,$B163)=0,"Unknown Plan ID",IF(AND($G163="Posted",$E163&gt;Setup!$B$3),"Future-Dated Payment",IF(COUNTIF($A$5:$A$1004,$A163)&gt;1,"Duplicate Payment ID","OK"))))</f>
        <v/>
      </c>
      <c r="M163" s="24">
        <f>IF($A163="","",IF(OR($B163="",$E163="",$F163&lt;=0,$G163="",$H163="",$J163=""),"Review",IF($L163&lt;&gt;"OK","Review","OK")))</f>
        <v/>
      </c>
    </row>
    <row r="164">
      <c r="A164" s="18" t="n"/>
      <c r="B164" s="18" t="n"/>
      <c r="C164" s="24">
        <f>IF($B164="","",IFERROR(INDEX('Payment Plans'!$B$5:$B$254,MATCH($B164,'Payment Plans'!$A$5:$A$254,0)),""))</f>
        <v/>
      </c>
      <c r="D164" s="24">
        <f>IF($B164="","",IFERROR(INDEX('Payment Plans'!$D$5:$D$254,MATCH($B164,'Payment Plans'!$A$5:$A$254,0)),""))</f>
        <v/>
      </c>
      <c r="E164" s="46" t="n"/>
      <c r="F164" s="47" t="n"/>
      <c r="G164" s="18" t="n"/>
      <c r="H164" s="18" t="n"/>
      <c r="I164" s="18" t="n"/>
      <c r="J164" s="18" t="n"/>
      <c r="K164" s="18" t="n"/>
      <c r="L164" s="24">
        <f>IF($A164="","",IF(COUNTIF('Payment Plans'!$A$5:$A$254,$B164)=0,"Unknown Plan ID",IF(AND($G164="Posted",$E164&gt;Setup!$B$3),"Future-Dated Payment",IF(COUNTIF($A$5:$A$1004,$A164)&gt;1,"Duplicate Payment ID","OK"))))</f>
        <v/>
      </c>
      <c r="M164" s="24">
        <f>IF($A164="","",IF(OR($B164="",$E164="",$F164&lt;=0,$G164="",$H164="",$J164=""),"Review",IF($L164&lt;&gt;"OK","Review","OK")))</f>
        <v/>
      </c>
    </row>
    <row r="165">
      <c r="A165" s="18" t="n"/>
      <c r="B165" s="18" t="n"/>
      <c r="C165" s="24">
        <f>IF($B165="","",IFERROR(INDEX('Payment Plans'!$B$5:$B$254,MATCH($B165,'Payment Plans'!$A$5:$A$254,0)),""))</f>
        <v/>
      </c>
      <c r="D165" s="24">
        <f>IF($B165="","",IFERROR(INDEX('Payment Plans'!$D$5:$D$254,MATCH($B165,'Payment Plans'!$A$5:$A$254,0)),""))</f>
        <v/>
      </c>
      <c r="E165" s="46" t="n"/>
      <c r="F165" s="47" t="n"/>
      <c r="G165" s="18" t="n"/>
      <c r="H165" s="18" t="n"/>
      <c r="I165" s="18" t="n"/>
      <c r="J165" s="18" t="n"/>
      <c r="K165" s="18" t="n"/>
      <c r="L165" s="24">
        <f>IF($A165="","",IF(COUNTIF('Payment Plans'!$A$5:$A$254,$B165)=0,"Unknown Plan ID",IF(AND($G165="Posted",$E165&gt;Setup!$B$3),"Future-Dated Payment",IF(COUNTIF($A$5:$A$1004,$A165)&gt;1,"Duplicate Payment ID","OK"))))</f>
        <v/>
      </c>
      <c r="M165" s="24">
        <f>IF($A165="","",IF(OR($B165="",$E165="",$F165&lt;=0,$G165="",$H165="",$J165=""),"Review",IF($L165&lt;&gt;"OK","Review","OK")))</f>
        <v/>
      </c>
    </row>
    <row r="166">
      <c r="A166" s="18" t="n"/>
      <c r="B166" s="18" t="n"/>
      <c r="C166" s="24">
        <f>IF($B166="","",IFERROR(INDEX('Payment Plans'!$B$5:$B$254,MATCH($B166,'Payment Plans'!$A$5:$A$254,0)),""))</f>
        <v/>
      </c>
      <c r="D166" s="24">
        <f>IF($B166="","",IFERROR(INDEX('Payment Plans'!$D$5:$D$254,MATCH($B166,'Payment Plans'!$A$5:$A$254,0)),""))</f>
        <v/>
      </c>
      <c r="E166" s="46" t="n"/>
      <c r="F166" s="47" t="n"/>
      <c r="G166" s="18" t="n"/>
      <c r="H166" s="18" t="n"/>
      <c r="I166" s="18" t="n"/>
      <c r="J166" s="18" t="n"/>
      <c r="K166" s="18" t="n"/>
      <c r="L166" s="24">
        <f>IF($A166="","",IF(COUNTIF('Payment Plans'!$A$5:$A$254,$B166)=0,"Unknown Plan ID",IF(AND($G166="Posted",$E166&gt;Setup!$B$3),"Future-Dated Payment",IF(COUNTIF($A$5:$A$1004,$A166)&gt;1,"Duplicate Payment ID","OK"))))</f>
        <v/>
      </c>
      <c r="M166" s="24">
        <f>IF($A166="","",IF(OR($B166="",$E166="",$F166&lt;=0,$G166="",$H166="",$J166=""),"Review",IF($L166&lt;&gt;"OK","Review","OK")))</f>
        <v/>
      </c>
    </row>
    <row r="167">
      <c r="A167" s="18" t="n"/>
      <c r="B167" s="18" t="n"/>
      <c r="C167" s="24">
        <f>IF($B167="","",IFERROR(INDEX('Payment Plans'!$B$5:$B$254,MATCH($B167,'Payment Plans'!$A$5:$A$254,0)),""))</f>
        <v/>
      </c>
      <c r="D167" s="24">
        <f>IF($B167="","",IFERROR(INDEX('Payment Plans'!$D$5:$D$254,MATCH($B167,'Payment Plans'!$A$5:$A$254,0)),""))</f>
        <v/>
      </c>
      <c r="E167" s="46" t="n"/>
      <c r="F167" s="47" t="n"/>
      <c r="G167" s="18" t="n"/>
      <c r="H167" s="18" t="n"/>
      <c r="I167" s="18" t="n"/>
      <c r="J167" s="18" t="n"/>
      <c r="K167" s="18" t="n"/>
      <c r="L167" s="24">
        <f>IF($A167="","",IF(COUNTIF('Payment Plans'!$A$5:$A$254,$B167)=0,"Unknown Plan ID",IF(AND($G167="Posted",$E167&gt;Setup!$B$3),"Future-Dated Payment",IF(COUNTIF($A$5:$A$1004,$A167)&gt;1,"Duplicate Payment ID","OK"))))</f>
        <v/>
      </c>
      <c r="M167" s="24">
        <f>IF($A167="","",IF(OR($B167="",$E167="",$F167&lt;=0,$G167="",$H167="",$J167=""),"Review",IF($L167&lt;&gt;"OK","Review","OK")))</f>
        <v/>
      </c>
    </row>
    <row r="168">
      <c r="A168" s="18" t="n"/>
      <c r="B168" s="18" t="n"/>
      <c r="C168" s="24">
        <f>IF($B168="","",IFERROR(INDEX('Payment Plans'!$B$5:$B$254,MATCH($B168,'Payment Plans'!$A$5:$A$254,0)),""))</f>
        <v/>
      </c>
      <c r="D168" s="24">
        <f>IF($B168="","",IFERROR(INDEX('Payment Plans'!$D$5:$D$254,MATCH($B168,'Payment Plans'!$A$5:$A$254,0)),""))</f>
        <v/>
      </c>
      <c r="E168" s="46" t="n"/>
      <c r="F168" s="47" t="n"/>
      <c r="G168" s="18" t="n"/>
      <c r="H168" s="18" t="n"/>
      <c r="I168" s="18" t="n"/>
      <c r="J168" s="18" t="n"/>
      <c r="K168" s="18" t="n"/>
      <c r="L168" s="24">
        <f>IF($A168="","",IF(COUNTIF('Payment Plans'!$A$5:$A$254,$B168)=0,"Unknown Plan ID",IF(AND($G168="Posted",$E168&gt;Setup!$B$3),"Future-Dated Payment",IF(COUNTIF($A$5:$A$1004,$A168)&gt;1,"Duplicate Payment ID","OK"))))</f>
        <v/>
      </c>
      <c r="M168" s="24">
        <f>IF($A168="","",IF(OR($B168="",$E168="",$F168&lt;=0,$G168="",$H168="",$J168=""),"Review",IF($L168&lt;&gt;"OK","Review","OK")))</f>
        <v/>
      </c>
    </row>
    <row r="169">
      <c r="A169" s="18" t="n"/>
      <c r="B169" s="18" t="n"/>
      <c r="C169" s="24">
        <f>IF($B169="","",IFERROR(INDEX('Payment Plans'!$B$5:$B$254,MATCH($B169,'Payment Plans'!$A$5:$A$254,0)),""))</f>
        <v/>
      </c>
      <c r="D169" s="24">
        <f>IF($B169="","",IFERROR(INDEX('Payment Plans'!$D$5:$D$254,MATCH($B169,'Payment Plans'!$A$5:$A$254,0)),""))</f>
        <v/>
      </c>
      <c r="E169" s="46" t="n"/>
      <c r="F169" s="47" t="n"/>
      <c r="G169" s="18" t="n"/>
      <c r="H169" s="18" t="n"/>
      <c r="I169" s="18" t="n"/>
      <c r="J169" s="18" t="n"/>
      <c r="K169" s="18" t="n"/>
      <c r="L169" s="24">
        <f>IF($A169="","",IF(COUNTIF('Payment Plans'!$A$5:$A$254,$B169)=0,"Unknown Plan ID",IF(AND($G169="Posted",$E169&gt;Setup!$B$3),"Future-Dated Payment",IF(COUNTIF($A$5:$A$1004,$A169)&gt;1,"Duplicate Payment ID","OK"))))</f>
        <v/>
      </c>
      <c r="M169" s="24">
        <f>IF($A169="","",IF(OR($B169="",$E169="",$F169&lt;=0,$G169="",$H169="",$J169=""),"Review",IF($L169&lt;&gt;"OK","Review","OK")))</f>
        <v/>
      </c>
    </row>
    <row r="170">
      <c r="A170" s="18" t="n"/>
      <c r="B170" s="18" t="n"/>
      <c r="C170" s="24">
        <f>IF($B170="","",IFERROR(INDEX('Payment Plans'!$B$5:$B$254,MATCH($B170,'Payment Plans'!$A$5:$A$254,0)),""))</f>
        <v/>
      </c>
      <c r="D170" s="24">
        <f>IF($B170="","",IFERROR(INDEX('Payment Plans'!$D$5:$D$254,MATCH($B170,'Payment Plans'!$A$5:$A$254,0)),""))</f>
        <v/>
      </c>
      <c r="E170" s="46" t="n"/>
      <c r="F170" s="47" t="n"/>
      <c r="G170" s="18" t="n"/>
      <c r="H170" s="18" t="n"/>
      <c r="I170" s="18" t="n"/>
      <c r="J170" s="18" t="n"/>
      <c r="K170" s="18" t="n"/>
      <c r="L170" s="24">
        <f>IF($A170="","",IF(COUNTIF('Payment Plans'!$A$5:$A$254,$B170)=0,"Unknown Plan ID",IF(AND($G170="Posted",$E170&gt;Setup!$B$3),"Future-Dated Payment",IF(COUNTIF($A$5:$A$1004,$A170)&gt;1,"Duplicate Payment ID","OK"))))</f>
        <v/>
      </c>
      <c r="M170" s="24">
        <f>IF($A170="","",IF(OR($B170="",$E170="",$F170&lt;=0,$G170="",$H170="",$J170=""),"Review",IF($L170&lt;&gt;"OK","Review","OK")))</f>
        <v/>
      </c>
    </row>
    <row r="171">
      <c r="A171" s="18" t="n"/>
      <c r="B171" s="18" t="n"/>
      <c r="C171" s="24">
        <f>IF($B171="","",IFERROR(INDEX('Payment Plans'!$B$5:$B$254,MATCH($B171,'Payment Plans'!$A$5:$A$254,0)),""))</f>
        <v/>
      </c>
      <c r="D171" s="24">
        <f>IF($B171="","",IFERROR(INDEX('Payment Plans'!$D$5:$D$254,MATCH($B171,'Payment Plans'!$A$5:$A$254,0)),""))</f>
        <v/>
      </c>
      <c r="E171" s="46" t="n"/>
      <c r="F171" s="47" t="n"/>
      <c r="G171" s="18" t="n"/>
      <c r="H171" s="18" t="n"/>
      <c r="I171" s="18" t="n"/>
      <c r="J171" s="18" t="n"/>
      <c r="K171" s="18" t="n"/>
      <c r="L171" s="24">
        <f>IF($A171="","",IF(COUNTIF('Payment Plans'!$A$5:$A$254,$B171)=0,"Unknown Plan ID",IF(AND($G171="Posted",$E171&gt;Setup!$B$3),"Future-Dated Payment",IF(COUNTIF($A$5:$A$1004,$A171)&gt;1,"Duplicate Payment ID","OK"))))</f>
        <v/>
      </c>
      <c r="M171" s="24">
        <f>IF($A171="","",IF(OR($B171="",$E171="",$F171&lt;=0,$G171="",$H171="",$J171=""),"Review",IF($L171&lt;&gt;"OK","Review","OK")))</f>
        <v/>
      </c>
    </row>
    <row r="172">
      <c r="A172" s="18" t="n"/>
      <c r="B172" s="18" t="n"/>
      <c r="C172" s="24">
        <f>IF($B172="","",IFERROR(INDEX('Payment Plans'!$B$5:$B$254,MATCH($B172,'Payment Plans'!$A$5:$A$254,0)),""))</f>
        <v/>
      </c>
      <c r="D172" s="24">
        <f>IF($B172="","",IFERROR(INDEX('Payment Plans'!$D$5:$D$254,MATCH($B172,'Payment Plans'!$A$5:$A$254,0)),""))</f>
        <v/>
      </c>
      <c r="E172" s="46" t="n"/>
      <c r="F172" s="47" t="n"/>
      <c r="G172" s="18" t="n"/>
      <c r="H172" s="18" t="n"/>
      <c r="I172" s="18" t="n"/>
      <c r="J172" s="18" t="n"/>
      <c r="K172" s="18" t="n"/>
      <c r="L172" s="24">
        <f>IF($A172="","",IF(COUNTIF('Payment Plans'!$A$5:$A$254,$B172)=0,"Unknown Plan ID",IF(AND($G172="Posted",$E172&gt;Setup!$B$3),"Future-Dated Payment",IF(COUNTIF($A$5:$A$1004,$A172)&gt;1,"Duplicate Payment ID","OK"))))</f>
        <v/>
      </c>
      <c r="M172" s="24">
        <f>IF($A172="","",IF(OR($B172="",$E172="",$F172&lt;=0,$G172="",$H172="",$J172=""),"Review",IF($L172&lt;&gt;"OK","Review","OK")))</f>
        <v/>
      </c>
    </row>
    <row r="173">
      <c r="A173" s="18" t="n"/>
      <c r="B173" s="18" t="n"/>
      <c r="C173" s="24">
        <f>IF($B173="","",IFERROR(INDEX('Payment Plans'!$B$5:$B$254,MATCH($B173,'Payment Plans'!$A$5:$A$254,0)),""))</f>
        <v/>
      </c>
      <c r="D173" s="24">
        <f>IF($B173="","",IFERROR(INDEX('Payment Plans'!$D$5:$D$254,MATCH($B173,'Payment Plans'!$A$5:$A$254,0)),""))</f>
        <v/>
      </c>
      <c r="E173" s="46" t="n"/>
      <c r="F173" s="47" t="n"/>
      <c r="G173" s="18" t="n"/>
      <c r="H173" s="18" t="n"/>
      <c r="I173" s="18" t="n"/>
      <c r="J173" s="18" t="n"/>
      <c r="K173" s="18" t="n"/>
      <c r="L173" s="24">
        <f>IF($A173="","",IF(COUNTIF('Payment Plans'!$A$5:$A$254,$B173)=0,"Unknown Plan ID",IF(AND($G173="Posted",$E173&gt;Setup!$B$3),"Future-Dated Payment",IF(COUNTIF($A$5:$A$1004,$A173)&gt;1,"Duplicate Payment ID","OK"))))</f>
        <v/>
      </c>
      <c r="M173" s="24">
        <f>IF($A173="","",IF(OR($B173="",$E173="",$F173&lt;=0,$G173="",$H173="",$J173=""),"Review",IF($L173&lt;&gt;"OK","Review","OK")))</f>
        <v/>
      </c>
    </row>
    <row r="174">
      <c r="A174" s="18" t="n"/>
      <c r="B174" s="18" t="n"/>
      <c r="C174" s="24">
        <f>IF($B174="","",IFERROR(INDEX('Payment Plans'!$B$5:$B$254,MATCH($B174,'Payment Plans'!$A$5:$A$254,0)),""))</f>
        <v/>
      </c>
      <c r="D174" s="24">
        <f>IF($B174="","",IFERROR(INDEX('Payment Plans'!$D$5:$D$254,MATCH($B174,'Payment Plans'!$A$5:$A$254,0)),""))</f>
        <v/>
      </c>
      <c r="E174" s="46" t="n"/>
      <c r="F174" s="47" t="n"/>
      <c r="G174" s="18" t="n"/>
      <c r="H174" s="18" t="n"/>
      <c r="I174" s="18" t="n"/>
      <c r="J174" s="18" t="n"/>
      <c r="K174" s="18" t="n"/>
      <c r="L174" s="24">
        <f>IF($A174="","",IF(COUNTIF('Payment Plans'!$A$5:$A$254,$B174)=0,"Unknown Plan ID",IF(AND($G174="Posted",$E174&gt;Setup!$B$3),"Future-Dated Payment",IF(COUNTIF($A$5:$A$1004,$A174)&gt;1,"Duplicate Payment ID","OK"))))</f>
        <v/>
      </c>
      <c r="M174" s="24">
        <f>IF($A174="","",IF(OR($B174="",$E174="",$F174&lt;=0,$G174="",$H174="",$J174=""),"Review",IF($L174&lt;&gt;"OK","Review","OK")))</f>
        <v/>
      </c>
    </row>
    <row r="175">
      <c r="A175" s="18" t="n"/>
      <c r="B175" s="18" t="n"/>
      <c r="C175" s="24">
        <f>IF($B175="","",IFERROR(INDEX('Payment Plans'!$B$5:$B$254,MATCH($B175,'Payment Plans'!$A$5:$A$254,0)),""))</f>
        <v/>
      </c>
      <c r="D175" s="24">
        <f>IF($B175="","",IFERROR(INDEX('Payment Plans'!$D$5:$D$254,MATCH($B175,'Payment Plans'!$A$5:$A$254,0)),""))</f>
        <v/>
      </c>
      <c r="E175" s="46" t="n"/>
      <c r="F175" s="47" t="n"/>
      <c r="G175" s="18" t="n"/>
      <c r="H175" s="18" t="n"/>
      <c r="I175" s="18" t="n"/>
      <c r="J175" s="18" t="n"/>
      <c r="K175" s="18" t="n"/>
      <c r="L175" s="24">
        <f>IF($A175="","",IF(COUNTIF('Payment Plans'!$A$5:$A$254,$B175)=0,"Unknown Plan ID",IF(AND($G175="Posted",$E175&gt;Setup!$B$3),"Future-Dated Payment",IF(COUNTIF($A$5:$A$1004,$A175)&gt;1,"Duplicate Payment ID","OK"))))</f>
        <v/>
      </c>
      <c r="M175" s="24">
        <f>IF($A175="","",IF(OR($B175="",$E175="",$F175&lt;=0,$G175="",$H175="",$J175=""),"Review",IF($L175&lt;&gt;"OK","Review","OK")))</f>
        <v/>
      </c>
    </row>
    <row r="176">
      <c r="A176" s="18" t="n"/>
      <c r="B176" s="18" t="n"/>
      <c r="C176" s="24">
        <f>IF($B176="","",IFERROR(INDEX('Payment Plans'!$B$5:$B$254,MATCH($B176,'Payment Plans'!$A$5:$A$254,0)),""))</f>
        <v/>
      </c>
      <c r="D176" s="24">
        <f>IF($B176="","",IFERROR(INDEX('Payment Plans'!$D$5:$D$254,MATCH($B176,'Payment Plans'!$A$5:$A$254,0)),""))</f>
        <v/>
      </c>
      <c r="E176" s="46" t="n"/>
      <c r="F176" s="47" t="n"/>
      <c r="G176" s="18" t="n"/>
      <c r="H176" s="18" t="n"/>
      <c r="I176" s="18" t="n"/>
      <c r="J176" s="18" t="n"/>
      <c r="K176" s="18" t="n"/>
      <c r="L176" s="24">
        <f>IF($A176="","",IF(COUNTIF('Payment Plans'!$A$5:$A$254,$B176)=0,"Unknown Plan ID",IF(AND($G176="Posted",$E176&gt;Setup!$B$3),"Future-Dated Payment",IF(COUNTIF($A$5:$A$1004,$A176)&gt;1,"Duplicate Payment ID","OK"))))</f>
        <v/>
      </c>
      <c r="M176" s="24">
        <f>IF($A176="","",IF(OR($B176="",$E176="",$F176&lt;=0,$G176="",$H176="",$J176=""),"Review",IF($L176&lt;&gt;"OK","Review","OK")))</f>
        <v/>
      </c>
    </row>
    <row r="177">
      <c r="A177" s="18" t="n"/>
      <c r="B177" s="18" t="n"/>
      <c r="C177" s="24">
        <f>IF($B177="","",IFERROR(INDEX('Payment Plans'!$B$5:$B$254,MATCH($B177,'Payment Plans'!$A$5:$A$254,0)),""))</f>
        <v/>
      </c>
      <c r="D177" s="24">
        <f>IF($B177="","",IFERROR(INDEX('Payment Plans'!$D$5:$D$254,MATCH($B177,'Payment Plans'!$A$5:$A$254,0)),""))</f>
        <v/>
      </c>
      <c r="E177" s="46" t="n"/>
      <c r="F177" s="47" t="n"/>
      <c r="G177" s="18" t="n"/>
      <c r="H177" s="18" t="n"/>
      <c r="I177" s="18" t="n"/>
      <c r="J177" s="18" t="n"/>
      <c r="K177" s="18" t="n"/>
      <c r="L177" s="24">
        <f>IF($A177="","",IF(COUNTIF('Payment Plans'!$A$5:$A$254,$B177)=0,"Unknown Plan ID",IF(AND($G177="Posted",$E177&gt;Setup!$B$3),"Future-Dated Payment",IF(COUNTIF($A$5:$A$1004,$A177)&gt;1,"Duplicate Payment ID","OK"))))</f>
        <v/>
      </c>
      <c r="M177" s="24">
        <f>IF($A177="","",IF(OR($B177="",$E177="",$F177&lt;=0,$G177="",$H177="",$J177=""),"Review",IF($L177&lt;&gt;"OK","Review","OK")))</f>
        <v/>
      </c>
    </row>
    <row r="178">
      <c r="A178" s="18" t="n"/>
      <c r="B178" s="18" t="n"/>
      <c r="C178" s="24">
        <f>IF($B178="","",IFERROR(INDEX('Payment Plans'!$B$5:$B$254,MATCH($B178,'Payment Plans'!$A$5:$A$254,0)),""))</f>
        <v/>
      </c>
      <c r="D178" s="24">
        <f>IF($B178="","",IFERROR(INDEX('Payment Plans'!$D$5:$D$254,MATCH($B178,'Payment Plans'!$A$5:$A$254,0)),""))</f>
        <v/>
      </c>
      <c r="E178" s="46" t="n"/>
      <c r="F178" s="47" t="n"/>
      <c r="G178" s="18" t="n"/>
      <c r="H178" s="18" t="n"/>
      <c r="I178" s="18" t="n"/>
      <c r="J178" s="18" t="n"/>
      <c r="K178" s="18" t="n"/>
      <c r="L178" s="24">
        <f>IF($A178="","",IF(COUNTIF('Payment Plans'!$A$5:$A$254,$B178)=0,"Unknown Plan ID",IF(AND($G178="Posted",$E178&gt;Setup!$B$3),"Future-Dated Payment",IF(COUNTIF($A$5:$A$1004,$A178)&gt;1,"Duplicate Payment ID","OK"))))</f>
        <v/>
      </c>
      <c r="M178" s="24">
        <f>IF($A178="","",IF(OR($B178="",$E178="",$F178&lt;=0,$G178="",$H178="",$J178=""),"Review",IF($L178&lt;&gt;"OK","Review","OK")))</f>
        <v/>
      </c>
    </row>
    <row r="179">
      <c r="A179" s="18" t="n"/>
      <c r="B179" s="18" t="n"/>
      <c r="C179" s="24">
        <f>IF($B179="","",IFERROR(INDEX('Payment Plans'!$B$5:$B$254,MATCH($B179,'Payment Plans'!$A$5:$A$254,0)),""))</f>
        <v/>
      </c>
      <c r="D179" s="24">
        <f>IF($B179="","",IFERROR(INDEX('Payment Plans'!$D$5:$D$254,MATCH($B179,'Payment Plans'!$A$5:$A$254,0)),""))</f>
        <v/>
      </c>
      <c r="E179" s="46" t="n"/>
      <c r="F179" s="47" t="n"/>
      <c r="G179" s="18" t="n"/>
      <c r="H179" s="18" t="n"/>
      <c r="I179" s="18" t="n"/>
      <c r="J179" s="18" t="n"/>
      <c r="K179" s="18" t="n"/>
      <c r="L179" s="24">
        <f>IF($A179="","",IF(COUNTIF('Payment Plans'!$A$5:$A$254,$B179)=0,"Unknown Plan ID",IF(AND($G179="Posted",$E179&gt;Setup!$B$3),"Future-Dated Payment",IF(COUNTIF($A$5:$A$1004,$A179)&gt;1,"Duplicate Payment ID","OK"))))</f>
        <v/>
      </c>
      <c r="M179" s="24">
        <f>IF($A179="","",IF(OR($B179="",$E179="",$F179&lt;=0,$G179="",$H179="",$J179=""),"Review",IF($L179&lt;&gt;"OK","Review","OK")))</f>
        <v/>
      </c>
    </row>
    <row r="180">
      <c r="A180" s="18" t="n"/>
      <c r="B180" s="18" t="n"/>
      <c r="C180" s="24">
        <f>IF($B180="","",IFERROR(INDEX('Payment Plans'!$B$5:$B$254,MATCH($B180,'Payment Plans'!$A$5:$A$254,0)),""))</f>
        <v/>
      </c>
      <c r="D180" s="24">
        <f>IF($B180="","",IFERROR(INDEX('Payment Plans'!$D$5:$D$254,MATCH($B180,'Payment Plans'!$A$5:$A$254,0)),""))</f>
        <v/>
      </c>
      <c r="E180" s="46" t="n"/>
      <c r="F180" s="47" t="n"/>
      <c r="G180" s="18" t="n"/>
      <c r="H180" s="18" t="n"/>
      <c r="I180" s="18" t="n"/>
      <c r="J180" s="18" t="n"/>
      <c r="K180" s="18" t="n"/>
      <c r="L180" s="24">
        <f>IF($A180="","",IF(COUNTIF('Payment Plans'!$A$5:$A$254,$B180)=0,"Unknown Plan ID",IF(AND($G180="Posted",$E180&gt;Setup!$B$3),"Future-Dated Payment",IF(COUNTIF($A$5:$A$1004,$A180)&gt;1,"Duplicate Payment ID","OK"))))</f>
        <v/>
      </c>
      <c r="M180" s="24">
        <f>IF($A180="","",IF(OR($B180="",$E180="",$F180&lt;=0,$G180="",$H180="",$J180=""),"Review",IF($L180&lt;&gt;"OK","Review","OK")))</f>
        <v/>
      </c>
    </row>
    <row r="181">
      <c r="A181" s="18" t="n"/>
      <c r="B181" s="18" t="n"/>
      <c r="C181" s="24">
        <f>IF($B181="","",IFERROR(INDEX('Payment Plans'!$B$5:$B$254,MATCH($B181,'Payment Plans'!$A$5:$A$254,0)),""))</f>
        <v/>
      </c>
      <c r="D181" s="24">
        <f>IF($B181="","",IFERROR(INDEX('Payment Plans'!$D$5:$D$254,MATCH($B181,'Payment Plans'!$A$5:$A$254,0)),""))</f>
        <v/>
      </c>
      <c r="E181" s="46" t="n"/>
      <c r="F181" s="47" t="n"/>
      <c r="G181" s="18" t="n"/>
      <c r="H181" s="18" t="n"/>
      <c r="I181" s="18" t="n"/>
      <c r="J181" s="18" t="n"/>
      <c r="K181" s="18" t="n"/>
      <c r="L181" s="24">
        <f>IF($A181="","",IF(COUNTIF('Payment Plans'!$A$5:$A$254,$B181)=0,"Unknown Plan ID",IF(AND($G181="Posted",$E181&gt;Setup!$B$3),"Future-Dated Payment",IF(COUNTIF($A$5:$A$1004,$A181)&gt;1,"Duplicate Payment ID","OK"))))</f>
        <v/>
      </c>
      <c r="M181" s="24">
        <f>IF($A181="","",IF(OR($B181="",$E181="",$F181&lt;=0,$G181="",$H181="",$J181=""),"Review",IF($L181&lt;&gt;"OK","Review","OK")))</f>
        <v/>
      </c>
    </row>
    <row r="182">
      <c r="A182" s="18" t="n"/>
      <c r="B182" s="18" t="n"/>
      <c r="C182" s="24">
        <f>IF($B182="","",IFERROR(INDEX('Payment Plans'!$B$5:$B$254,MATCH($B182,'Payment Plans'!$A$5:$A$254,0)),""))</f>
        <v/>
      </c>
      <c r="D182" s="24">
        <f>IF($B182="","",IFERROR(INDEX('Payment Plans'!$D$5:$D$254,MATCH($B182,'Payment Plans'!$A$5:$A$254,0)),""))</f>
        <v/>
      </c>
      <c r="E182" s="46" t="n"/>
      <c r="F182" s="47" t="n"/>
      <c r="G182" s="18" t="n"/>
      <c r="H182" s="18" t="n"/>
      <c r="I182" s="18" t="n"/>
      <c r="J182" s="18" t="n"/>
      <c r="K182" s="18" t="n"/>
      <c r="L182" s="24">
        <f>IF($A182="","",IF(COUNTIF('Payment Plans'!$A$5:$A$254,$B182)=0,"Unknown Plan ID",IF(AND($G182="Posted",$E182&gt;Setup!$B$3),"Future-Dated Payment",IF(COUNTIF($A$5:$A$1004,$A182)&gt;1,"Duplicate Payment ID","OK"))))</f>
        <v/>
      </c>
      <c r="M182" s="24">
        <f>IF($A182="","",IF(OR($B182="",$E182="",$F182&lt;=0,$G182="",$H182="",$J182=""),"Review",IF($L182&lt;&gt;"OK","Review","OK")))</f>
        <v/>
      </c>
    </row>
    <row r="183">
      <c r="A183" s="18" t="n"/>
      <c r="B183" s="18" t="n"/>
      <c r="C183" s="24">
        <f>IF($B183="","",IFERROR(INDEX('Payment Plans'!$B$5:$B$254,MATCH($B183,'Payment Plans'!$A$5:$A$254,0)),""))</f>
        <v/>
      </c>
      <c r="D183" s="24">
        <f>IF($B183="","",IFERROR(INDEX('Payment Plans'!$D$5:$D$254,MATCH($B183,'Payment Plans'!$A$5:$A$254,0)),""))</f>
        <v/>
      </c>
      <c r="E183" s="46" t="n"/>
      <c r="F183" s="47" t="n"/>
      <c r="G183" s="18" t="n"/>
      <c r="H183" s="18" t="n"/>
      <c r="I183" s="18" t="n"/>
      <c r="J183" s="18" t="n"/>
      <c r="K183" s="18" t="n"/>
      <c r="L183" s="24">
        <f>IF($A183="","",IF(COUNTIF('Payment Plans'!$A$5:$A$254,$B183)=0,"Unknown Plan ID",IF(AND($G183="Posted",$E183&gt;Setup!$B$3),"Future-Dated Payment",IF(COUNTIF($A$5:$A$1004,$A183)&gt;1,"Duplicate Payment ID","OK"))))</f>
        <v/>
      </c>
      <c r="M183" s="24">
        <f>IF($A183="","",IF(OR($B183="",$E183="",$F183&lt;=0,$G183="",$H183="",$J183=""),"Review",IF($L183&lt;&gt;"OK","Review","OK")))</f>
        <v/>
      </c>
    </row>
    <row r="184">
      <c r="A184" s="18" t="n"/>
      <c r="B184" s="18" t="n"/>
      <c r="C184" s="24">
        <f>IF($B184="","",IFERROR(INDEX('Payment Plans'!$B$5:$B$254,MATCH($B184,'Payment Plans'!$A$5:$A$254,0)),""))</f>
        <v/>
      </c>
      <c r="D184" s="24">
        <f>IF($B184="","",IFERROR(INDEX('Payment Plans'!$D$5:$D$254,MATCH($B184,'Payment Plans'!$A$5:$A$254,0)),""))</f>
        <v/>
      </c>
      <c r="E184" s="46" t="n"/>
      <c r="F184" s="47" t="n"/>
      <c r="G184" s="18" t="n"/>
      <c r="H184" s="18" t="n"/>
      <c r="I184" s="18" t="n"/>
      <c r="J184" s="18" t="n"/>
      <c r="K184" s="18" t="n"/>
      <c r="L184" s="24">
        <f>IF($A184="","",IF(COUNTIF('Payment Plans'!$A$5:$A$254,$B184)=0,"Unknown Plan ID",IF(AND($G184="Posted",$E184&gt;Setup!$B$3),"Future-Dated Payment",IF(COUNTIF($A$5:$A$1004,$A184)&gt;1,"Duplicate Payment ID","OK"))))</f>
        <v/>
      </c>
      <c r="M184" s="24">
        <f>IF($A184="","",IF(OR($B184="",$E184="",$F184&lt;=0,$G184="",$H184="",$J184=""),"Review",IF($L184&lt;&gt;"OK","Review","OK")))</f>
        <v/>
      </c>
    </row>
    <row r="185">
      <c r="A185" s="18" t="n"/>
      <c r="B185" s="18" t="n"/>
      <c r="C185" s="24">
        <f>IF($B185="","",IFERROR(INDEX('Payment Plans'!$B$5:$B$254,MATCH($B185,'Payment Plans'!$A$5:$A$254,0)),""))</f>
        <v/>
      </c>
      <c r="D185" s="24">
        <f>IF($B185="","",IFERROR(INDEX('Payment Plans'!$D$5:$D$254,MATCH($B185,'Payment Plans'!$A$5:$A$254,0)),""))</f>
        <v/>
      </c>
      <c r="E185" s="46" t="n"/>
      <c r="F185" s="47" t="n"/>
      <c r="G185" s="18" t="n"/>
      <c r="H185" s="18" t="n"/>
      <c r="I185" s="18" t="n"/>
      <c r="J185" s="18" t="n"/>
      <c r="K185" s="18" t="n"/>
      <c r="L185" s="24">
        <f>IF($A185="","",IF(COUNTIF('Payment Plans'!$A$5:$A$254,$B185)=0,"Unknown Plan ID",IF(AND($G185="Posted",$E185&gt;Setup!$B$3),"Future-Dated Payment",IF(COUNTIF($A$5:$A$1004,$A185)&gt;1,"Duplicate Payment ID","OK"))))</f>
        <v/>
      </c>
      <c r="M185" s="24">
        <f>IF($A185="","",IF(OR($B185="",$E185="",$F185&lt;=0,$G185="",$H185="",$J185=""),"Review",IF($L185&lt;&gt;"OK","Review","OK")))</f>
        <v/>
      </c>
    </row>
    <row r="186">
      <c r="A186" s="18" t="n"/>
      <c r="B186" s="18" t="n"/>
      <c r="C186" s="24">
        <f>IF($B186="","",IFERROR(INDEX('Payment Plans'!$B$5:$B$254,MATCH($B186,'Payment Plans'!$A$5:$A$254,0)),""))</f>
        <v/>
      </c>
      <c r="D186" s="24">
        <f>IF($B186="","",IFERROR(INDEX('Payment Plans'!$D$5:$D$254,MATCH($B186,'Payment Plans'!$A$5:$A$254,0)),""))</f>
        <v/>
      </c>
      <c r="E186" s="46" t="n"/>
      <c r="F186" s="47" t="n"/>
      <c r="G186" s="18" t="n"/>
      <c r="H186" s="18" t="n"/>
      <c r="I186" s="18" t="n"/>
      <c r="J186" s="18" t="n"/>
      <c r="K186" s="18" t="n"/>
      <c r="L186" s="24">
        <f>IF($A186="","",IF(COUNTIF('Payment Plans'!$A$5:$A$254,$B186)=0,"Unknown Plan ID",IF(AND($G186="Posted",$E186&gt;Setup!$B$3),"Future-Dated Payment",IF(COUNTIF($A$5:$A$1004,$A186)&gt;1,"Duplicate Payment ID","OK"))))</f>
        <v/>
      </c>
      <c r="M186" s="24">
        <f>IF($A186="","",IF(OR($B186="",$E186="",$F186&lt;=0,$G186="",$H186="",$J186=""),"Review",IF($L186&lt;&gt;"OK","Review","OK")))</f>
        <v/>
      </c>
    </row>
    <row r="187">
      <c r="A187" s="18" t="n"/>
      <c r="B187" s="18" t="n"/>
      <c r="C187" s="24">
        <f>IF($B187="","",IFERROR(INDEX('Payment Plans'!$B$5:$B$254,MATCH($B187,'Payment Plans'!$A$5:$A$254,0)),""))</f>
        <v/>
      </c>
      <c r="D187" s="24">
        <f>IF($B187="","",IFERROR(INDEX('Payment Plans'!$D$5:$D$254,MATCH($B187,'Payment Plans'!$A$5:$A$254,0)),""))</f>
        <v/>
      </c>
      <c r="E187" s="46" t="n"/>
      <c r="F187" s="47" t="n"/>
      <c r="G187" s="18" t="n"/>
      <c r="H187" s="18" t="n"/>
      <c r="I187" s="18" t="n"/>
      <c r="J187" s="18" t="n"/>
      <c r="K187" s="18" t="n"/>
      <c r="L187" s="24">
        <f>IF($A187="","",IF(COUNTIF('Payment Plans'!$A$5:$A$254,$B187)=0,"Unknown Plan ID",IF(AND($G187="Posted",$E187&gt;Setup!$B$3),"Future-Dated Payment",IF(COUNTIF($A$5:$A$1004,$A187)&gt;1,"Duplicate Payment ID","OK"))))</f>
        <v/>
      </c>
      <c r="M187" s="24">
        <f>IF($A187="","",IF(OR($B187="",$E187="",$F187&lt;=0,$G187="",$H187="",$J187=""),"Review",IF($L187&lt;&gt;"OK","Review","OK")))</f>
        <v/>
      </c>
    </row>
    <row r="188">
      <c r="A188" s="18" t="n"/>
      <c r="B188" s="18" t="n"/>
      <c r="C188" s="24">
        <f>IF($B188="","",IFERROR(INDEX('Payment Plans'!$B$5:$B$254,MATCH($B188,'Payment Plans'!$A$5:$A$254,0)),""))</f>
        <v/>
      </c>
      <c r="D188" s="24">
        <f>IF($B188="","",IFERROR(INDEX('Payment Plans'!$D$5:$D$254,MATCH($B188,'Payment Plans'!$A$5:$A$254,0)),""))</f>
        <v/>
      </c>
      <c r="E188" s="46" t="n"/>
      <c r="F188" s="47" t="n"/>
      <c r="G188" s="18" t="n"/>
      <c r="H188" s="18" t="n"/>
      <c r="I188" s="18" t="n"/>
      <c r="J188" s="18" t="n"/>
      <c r="K188" s="18" t="n"/>
      <c r="L188" s="24">
        <f>IF($A188="","",IF(COUNTIF('Payment Plans'!$A$5:$A$254,$B188)=0,"Unknown Plan ID",IF(AND($G188="Posted",$E188&gt;Setup!$B$3),"Future-Dated Payment",IF(COUNTIF($A$5:$A$1004,$A188)&gt;1,"Duplicate Payment ID","OK"))))</f>
        <v/>
      </c>
      <c r="M188" s="24">
        <f>IF($A188="","",IF(OR($B188="",$E188="",$F188&lt;=0,$G188="",$H188="",$J188=""),"Review",IF($L188&lt;&gt;"OK","Review","OK")))</f>
        <v/>
      </c>
    </row>
    <row r="189">
      <c r="A189" s="18" t="n"/>
      <c r="B189" s="18" t="n"/>
      <c r="C189" s="24">
        <f>IF($B189="","",IFERROR(INDEX('Payment Plans'!$B$5:$B$254,MATCH($B189,'Payment Plans'!$A$5:$A$254,0)),""))</f>
        <v/>
      </c>
      <c r="D189" s="24">
        <f>IF($B189="","",IFERROR(INDEX('Payment Plans'!$D$5:$D$254,MATCH($B189,'Payment Plans'!$A$5:$A$254,0)),""))</f>
        <v/>
      </c>
      <c r="E189" s="46" t="n"/>
      <c r="F189" s="47" t="n"/>
      <c r="G189" s="18" t="n"/>
      <c r="H189" s="18" t="n"/>
      <c r="I189" s="18" t="n"/>
      <c r="J189" s="18" t="n"/>
      <c r="K189" s="18" t="n"/>
      <c r="L189" s="24">
        <f>IF($A189="","",IF(COUNTIF('Payment Plans'!$A$5:$A$254,$B189)=0,"Unknown Plan ID",IF(AND($G189="Posted",$E189&gt;Setup!$B$3),"Future-Dated Payment",IF(COUNTIF($A$5:$A$1004,$A189)&gt;1,"Duplicate Payment ID","OK"))))</f>
        <v/>
      </c>
      <c r="M189" s="24">
        <f>IF($A189="","",IF(OR($B189="",$E189="",$F189&lt;=0,$G189="",$H189="",$J189=""),"Review",IF($L189&lt;&gt;"OK","Review","OK")))</f>
        <v/>
      </c>
    </row>
    <row r="190">
      <c r="A190" s="18" t="n"/>
      <c r="B190" s="18" t="n"/>
      <c r="C190" s="24">
        <f>IF($B190="","",IFERROR(INDEX('Payment Plans'!$B$5:$B$254,MATCH($B190,'Payment Plans'!$A$5:$A$254,0)),""))</f>
        <v/>
      </c>
      <c r="D190" s="24">
        <f>IF($B190="","",IFERROR(INDEX('Payment Plans'!$D$5:$D$254,MATCH($B190,'Payment Plans'!$A$5:$A$254,0)),""))</f>
        <v/>
      </c>
      <c r="E190" s="46" t="n"/>
      <c r="F190" s="47" t="n"/>
      <c r="G190" s="18" t="n"/>
      <c r="H190" s="18" t="n"/>
      <c r="I190" s="18" t="n"/>
      <c r="J190" s="18" t="n"/>
      <c r="K190" s="18" t="n"/>
      <c r="L190" s="24">
        <f>IF($A190="","",IF(COUNTIF('Payment Plans'!$A$5:$A$254,$B190)=0,"Unknown Plan ID",IF(AND($G190="Posted",$E190&gt;Setup!$B$3),"Future-Dated Payment",IF(COUNTIF($A$5:$A$1004,$A190)&gt;1,"Duplicate Payment ID","OK"))))</f>
        <v/>
      </c>
      <c r="M190" s="24">
        <f>IF($A190="","",IF(OR($B190="",$E190="",$F190&lt;=0,$G190="",$H190="",$J190=""),"Review",IF($L190&lt;&gt;"OK","Review","OK")))</f>
        <v/>
      </c>
    </row>
    <row r="191">
      <c r="A191" s="18" t="n"/>
      <c r="B191" s="18" t="n"/>
      <c r="C191" s="24">
        <f>IF($B191="","",IFERROR(INDEX('Payment Plans'!$B$5:$B$254,MATCH($B191,'Payment Plans'!$A$5:$A$254,0)),""))</f>
        <v/>
      </c>
      <c r="D191" s="24">
        <f>IF($B191="","",IFERROR(INDEX('Payment Plans'!$D$5:$D$254,MATCH($B191,'Payment Plans'!$A$5:$A$254,0)),""))</f>
        <v/>
      </c>
      <c r="E191" s="46" t="n"/>
      <c r="F191" s="47" t="n"/>
      <c r="G191" s="18" t="n"/>
      <c r="H191" s="18" t="n"/>
      <c r="I191" s="18" t="n"/>
      <c r="J191" s="18" t="n"/>
      <c r="K191" s="18" t="n"/>
      <c r="L191" s="24">
        <f>IF($A191="","",IF(COUNTIF('Payment Plans'!$A$5:$A$254,$B191)=0,"Unknown Plan ID",IF(AND($G191="Posted",$E191&gt;Setup!$B$3),"Future-Dated Payment",IF(COUNTIF($A$5:$A$1004,$A191)&gt;1,"Duplicate Payment ID","OK"))))</f>
        <v/>
      </c>
      <c r="M191" s="24">
        <f>IF($A191="","",IF(OR($B191="",$E191="",$F191&lt;=0,$G191="",$H191="",$J191=""),"Review",IF($L191&lt;&gt;"OK","Review","OK")))</f>
        <v/>
      </c>
    </row>
    <row r="192">
      <c r="A192" s="18" t="n"/>
      <c r="B192" s="18" t="n"/>
      <c r="C192" s="24">
        <f>IF($B192="","",IFERROR(INDEX('Payment Plans'!$B$5:$B$254,MATCH($B192,'Payment Plans'!$A$5:$A$254,0)),""))</f>
        <v/>
      </c>
      <c r="D192" s="24">
        <f>IF($B192="","",IFERROR(INDEX('Payment Plans'!$D$5:$D$254,MATCH($B192,'Payment Plans'!$A$5:$A$254,0)),""))</f>
        <v/>
      </c>
      <c r="E192" s="46" t="n"/>
      <c r="F192" s="47" t="n"/>
      <c r="G192" s="18" t="n"/>
      <c r="H192" s="18" t="n"/>
      <c r="I192" s="18" t="n"/>
      <c r="J192" s="18" t="n"/>
      <c r="K192" s="18" t="n"/>
      <c r="L192" s="24">
        <f>IF($A192="","",IF(COUNTIF('Payment Plans'!$A$5:$A$254,$B192)=0,"Unknown Plan ID",IF(AND($G192="Posted",$E192&gt;Setup!$B$3),"Future-Dated Payment",IF(COUNTIF($A$5:$A$1004,$A192)&gt;1,"Duplicate Payment ID","OK"))))</f>
        <v/>
      </c>
      <c r="M192" s="24">
        <f>IF($A192="","",IF(OR($B192="",$E192="",$F192&lt;=0,$G192="",$H192="",$J192=""),"Review",IF($L192&lt;&gt;"OK","Review","OK")))</f>
        <v/>
      </c>
    </row>
    <row r="193">
      <c r="A193" s="18" t="n"/>
      <c r="B193" s="18" t="n"/>
      <c r="C193" s="24">
        <f>IF($B193="","",IFERROR(INDEX('Payment Plans'!$B$5:$B$254,MATCH($B193,'Payment Plans'!$A$5:$A$254,0)),""))</f>
        <v/>
      </c>
      <c r="D193" s="24">
        <f>IF($B193="","",IFERROR(INDEX('Payment Plans'!$D$5:$D$254,MATCH($B193,'Payment Plans'!$A$5:$A$254,0)),""))</f>
        <v/>
      </c>
      <c r="E193" s="46" t="n"/>
      <c r="F193" s="47" t="n"/>
      <c r="G193" s="18" t="n"/>
      <c r="H193" s="18" t="n"/>
      <c r="I193" s="18" t="n"/>
      <c r="J193" s="18" t="n"/>
      <c r="K193" s="18" t="n"/>
      <c r="L193" s="24">
        <f>IF($A193="","",IF(COUNTIF('Payment Plans'!$A$5:$A$254,$B193)=0,"Unknown Plan ID",IF(AND($G193="Posted",$E193&gt;Setup!$B$3),"Future-Dated Payment",IF(COUNTIF($A$5:$A$1004,$A193)&gt;1,"Duplicate Payment ID","OK"))))</f>
        <v/>
      </c>
      <c r="M193" s="24">
        <f>IF($A193="","",IF(OR($B193="",$E193="",$F193&lt;=0,$G193="",$H193="",$J193=""),"Review",IF($L193&lt;&gt;"OK","Review","OK")))</f>
        <v/>
      </c>
    </row>
    <row r="194">
      <c r="A194" s="18" t="n"/>
      <c r="B194" s="18" t="n"/>
      <c r="C194" s="24">
        <f>IF($B194="","",IFERROR(INDEX('Payment Plans'!$B$5:$B$254,MATCH($B194,'Payment Plans'!$A$5:$A$254,0)),""))</f>
        <v/>
      </c>
      <c r="D194" s="24">
        <f>IF($B194="","",IFERROR(INDEX('Payment Plans'!$D$5:$D$254,MATCH($B194,'Payment Plans'!$A$5:$A$254,0)),""))</f>
        <v/>
      </c>
      <c r="E194" s="46" t="n"/>
      <c r="F194" s="47" t="n"/>
      <c r="G194" s="18" t="n"/>
      <c r="H194" s="18" t="n"/>
      <c r="I194" s="18" t="n"/>
      <c r="J194" s="18" t="n"/>
      <c r="K194" s="18" t="n"/>
      <c r="L194" s="24">
        <f>IF($A194="","",IF(COUNTIF('Payment Plans'!$A$5:$A$254,$B194)=0,"Unknown Plan ID",IF(AND($G194="Posted",$E194&gt;Setup!$B$3),"Future-Dated Payment",IF(COUNTIF($A$5:$A$1004,$A194)&gt;1,"Duplicate Payment ID","OK"))))</f>
        <v/>
      </c>
      <c r="M194" s="24">
        <f>IF($A194="","",IF(OR($B194="",$E194="",$F194&lt;=0,$G194="",$H194="",$J194=""),"Review",IF($L194&lt;&gt;"OK","Review","OK")))</f>
        <v/>
      </c>
    </row>
    <row r="195">
      <c r="A195" s="18" t="n"/>
      <c r="B195" s="18" t="n"/>
      <c r="C195" s="24">
        <f>IF($B195="","",IFERROR(INDEX('Payment Plans'!$B$5:$B$254,MATCH($B195,'Payment Plans'!$A$5:$A$254,0)),""))</f>
        <v/>
      </c>
      <c r="D195" s="24">
        <f>IF($B195="","",IFERROR(INDEX('Payment Plans'!$D$5:$D$254,MATCH($B195,'Payment Plans'!$A$5:$A$254,0)),""))</f>
        <v/>
      </c>
      <c r="E195" s="46" t="n"/>
      <c r="F195" s="47" t="n"/>
      <c r="G195" s="18" t="n"/>
      <c r="H195" s="18" t="n"/>
      <c r="I195" s="18" t="n"/>
      <c r="J195" s="18" t="n"/>
      <c r="K195" s="18" t="n"/>
      <c r="L195" s="24">
        <f>IF($A195="","",IF(COUNTIF('Payment Plans'!$A$5:$A$254,$B195)=0,"Unknown Plan ID",IF(AND($G195="Posted",$E195&gt;Setup!$B$3),"Future-Dated Payment",IF(COUNTIF($A$5:$A$1004,$A195)&gt;1,"Duplicate Payment ID","OK"))))</f>
        <v/>
      </c>
      <c r="M195" s="24">
        <f>IF($A195="","",IF(OR($B195="",$E195="",$F195&lt;=0,$G195="",$H195="",$J195=""),"Review",IF($L195&lt;&gt;"OK","Review","OK")))</f>
        <v/>
      </c>
    </row>
    <row r="196">
      <c r="A196" s="18" t="n"/>
      <c r="B196" s="18" t="n"/>
      <c r="C196" s="24">
        <f>IF($B196="","",IFERROR(INDEX('Payment Plans'!$B$5:$B$254,MATCH($B196,'Payment Plans'!$A$5:$A$254,0)),""))</f>
        <v/>
      </c>
      <c r="D196" s="24">
        <f>IF($B196="","",IFERROR(INDEX('Payment Plans'!$D$5:$D$254,MATCH($B196,'Payment Plans'!$A$5:$A$254,0)),""))</f>
        <v/>
      </c>
      <c r="E196" s="46" t="n"/>
      <c r="F196" s="47" t="n"/>
      <c r="G196" s="18" t="n"/>
      <c r="H196" s="18" t="n"/>
      <c r="I196" s="18" t="n"/>
      <c r="J196" s="18" t="n"/>
      <c r="K196" s="18" t="n"/>
      <c r="L196" s="24">
        <f>IF($A196="","",IF(COUNTIF('Payment Plans'!$A$5:$A$254,$B196)=0,"Unknown Plan ID",IF(AND($G196="Posted",$E196&gt;Setup!$B$3),"Future-Dated Payment",IF(COUNTIF($A$5:$A$1004,$A196)&gt;1,"Duplicate Payment ID","OK"))))</f>
        <v/>
      </c>
      <c r="M196" s="24">
        <f>IF($A196="","",IF(OR($B196="",$E196="",$F196&lt;=0,$G196="",$H196="",$J196=""),"Review",IF($L196&lt;&gt;"OK","Review","OK")))</f>
        <v/>
      </c>
    </row>
    <row r="197">
      <c r="A197" s="18" t="n"/>
      <c r="B197" s="18" t="n"/>
      <c r="C197" s="24">
        <f>IF($B197="","",IFERROR(INDEX('Payment Plans'!$B$5:$B$254,MATCH($B197,'Payment Plans'!$A$5:$A$254,0)),""))</f>
        <v/>
      </c>
      <c r="D197" s="24">
        <f>IF($B197="","",IFERROR(INDEX('Payment Plans'!$D$5:$D$254,MATCH($B197,'Payment Plans'!$A$5:$A$254,0)),""))</f>
        <v/>
      </c>
      <c r="E197" s="46" t="n"/>
      <c r="F197" s="47" t="n"/>
      <c r="G197" s="18" t="n"/>
      <c r="H197" s="18" t="n"/>
      <c r="I197" s="18" t="n"/>
      <c r="J197" s="18" t="n"/>
      <c r="K197" s="18" t="n"/>
      <c r="L197" s="24">
        <f>IF($A197="","",IF(COUNTIF('Payment Plans'!$A$5:$A$254,$B197)=0,"Unknown Plan ID",IF(AND($G197="Posted",$E197&gt;Setup!$B$3),"Future-Dated Payment",IF(COUNTIF($A$5:$A$1004,$A197)&gt;1,"Duplicate Payment ID","OK"))))</f>
        <v/>
      </c>
      <c r="M197" s="24">
        <f>IF($A197="","",IF(OR($B197="",$E197="",$F197&lt;=0,$G197="",$H197="",$J197=""),"Review",IF($L197&lt;&gt;"OK","Review","OK")))</f>
        <v/>
      </c>
    </row>
    <row r="198">
      <c r="A198" s="18" t="n"/>
      <c r="B198" s="18" t="n"/>
      <c r="C198" s="24">
        <f>IF($B198="","",IFERROR(INDEX('Payment Plans'!$B$5:$B$254,MATCH($B198,'Payment Plans'!$A$5:$A$254,0)),""))</f>
        <v/>
      </c>
      <c r="D198" s="24">
        <f>IF($B198="","",IFERROR(INDEX('Payment Plans'!$D$5:$D$254,MATCH($B198,'Payment Plans'!$A$5:$A$254,0)),""))</f>
        <v/>
      </c>
      <c r="E198" s="46" t="n"/>
      <c r="F198" s="47" t="n"/>
      <c r="G198" s="18" t="n"/>
      <c r="H198" s="18" t="n"/>
      <c r="I198" s="18" t="n"/>
      <c r="J198" s="18" t="n"/>
      <c r="K198" s="18" t="n"/>
      <c r="L198" s="24">
        <f>IF($A198="","",IF(COUNTIF('Payment Plans'!$A$5:$A$254,$B198)=0,"Unknown Plan ID",IF(AND($G198="Posted",$E198&gt;Setup!$B$3),"Future-Dated Payment",IF(COUNTIF($A$5:$A$1004,$A198)&gt;1,"Duplicate Payment ID","OK"))))</f>
        <v/>
      </c>
      <c r="M198" s="24">
        <f>IF($A198="","",IF(OR($B198="",$E198="",$F198&lt;=0,$G198="",$H198="",$J198=""),"Review",IF($L198&lt;&gt;"OK","Review","OK")))</f>
        <v/>
      </c>
    </row>
    <row r="199">
      <c r="A199" s="18" t="n"/>
      <c r="B199" s="18" t="n"/>
      <c r="C199" s="24">
        <f>IF($B199="","",IFERROR(INDEX('Payment Plans'!$B$5:$B$254,MATCH($B199,'Payment Plans'!$A$5:$A$254,0)),""))</f>
        <v/>
      </c>
      <c r="D199" s="24">
        <f>IF($B199="","",IFERROR(INDEX('Payment Plans'!$D$5:$D$254,MATCH($B199,'Payment Plans'!$A$5:$A$254,0)),""))</f>
        <v/>
      </c>
      <c r="E199" s="46" t="n"/>
      <c r="F199" s="47" t="n"/>
      <c r="G199" s="18" t="n"/>
      <c r="H199" s="18" t="n"/>
      <c r="I199" s="18" t="n"/>
      <c r="J199" s="18" t="n"/>
      <c r="K199" s="18" t="n"/>
      <c r="L199" s="24">
        <f>IF($A199="","",IF(COUNTIF('Payment Plans'!$A$5:$A$254,$B199)=0,"Unknown Plan ID",IF(AND($G199="Posted",$E199&gt;Setup!$B$3),"Future-Dated Payment",IF(COUNTIF($A$5:$A$1004,$A199)&gt;1,"Duplicate Payment ID","OK"))))</f>
        <v/>
      </c>
      <c r="M199" s="24">
        <f>IF($A199="","",IF(OR($B199="",$E199="",$F199&lt;=0,$G199="",$H199="",$J199=""),"Review",IF($L199&lt;&gt;"OK","Review","OK")))</f>
        <v/>
      </c>
    </row>
    <row r="200">
      <c r="A200" s="18" t="n"/>
      <c r="B200" s="18" t="n"/>
      <c r="C200" s="24">
        <f>IF($B200="","",IFERROR(INDEX('Payment Plans'!$B$5:$B$254,MATCH($B200,'Payment Plans'!$A$5:$A$254,0)),""))</f>
        <v/>
      </c>
      <c r="D200" s="24">
        <f>IF($B200="","",IFERROR(INDEX('Payment Plans'!$D$5:$D$254,MATCH($B200,'Payment Plans'!$A$5:$A$254,0)),""))</f>
        <v/>
      </c>
      <c r="E200" s="46" t="n"/>
      <c r="F200" s="47" t="n"/>
      <c r="G200" s="18" t="n"/>
      <c r="H200" s="18" t="n"/>
      <c r="I200" s="18" t="n"/>
      <c r="J200" s="18" t="n"/>
      <c r="K200" s="18" t="n"/>
      <c r="L200" s="24">
        <f>IF($A200="","",IF(COUNTIF('Payment Plans'!$A$5:$A$254,$B200)=0,"Unknown Plan ID",IF(AND($G200="Posted",$E200&gt;Setup!$B$3),"Future-Dated Payment",IF(COUNTIF($A$5:$A$1004,$A200)&gt;1,"Duplicate Payment ID","OK"))))</f>
        <v/>
      </c>
      <c r="M200" s="24">
        <f>IF($A200="","",IF(OR($B200="",$E200="",$F200&lt;=0,$G200="",$H200="",$J200=""),"Review",IF($L200&lt;&gt;"OK","Review","OK")))</f>
        <v/>
      </c>
    </row>
    <row r="201">
      <c r="A201" s="18" t="n"/>
      <c r="B201" s="18" t="n"/>
      <c r="C201" s="24">
        <f>IF($B201="","",IFERROR(INDEX('Payment Plans'!$B$5:$B$254,MATCH($B201,'Payment Plans'!$A$5:$A$254,0)),""))</f>
        <v/>
      </c>
      <c r="D201" s="24">
        <f>IF($B201="","",IFERROR(INDEX('Payment Plans'!$D$5:$D$254,MATCH($B201,'Payment Plans'!$A$5:$A$254,0)),""))</f>
        <v/>
      </c>
      <c r="E201" s="46" t="n"/>
      <c r="F201" s="47" t="n"/>
      <c r="G201" s="18" t="n"/>
      <c r="H201" s="18" t="n"/>
      <c r="I201" s="18" t="n"/>
      <c r="J201" s="18" t="n"/>
      <c r="K201" s="18" t="n"/>
      <c r="L201" s="24">
        <f>IF($A201="","",IF(COUNTIF('Payment Plans'!$A$5:$A$254,$B201)=0,"Unknown Plan ID",IF(AND($G201="Posted",$E201&gt;Setup!$B$3),"Future-Dated Payment",IF(COUNTIF($A$5:$A$1004,$A201)&gt;1,"Duplicate Payment ID","OK"))))</f>
        <v/>
      </c>
      <c r="M201" s="24">
        <f>IF($A201="","",IF(OR($B201="",$E201="",$F201&lt;=0,$G201="",$H201="",$J201=""),"Review",IF($L201&lt;&gt;"OK","Review","OK")))</f>
        <v/>
      </c>
    </row>
    <row r="202">
      <c r="A202" s="18" t="n"/>
      <c r="B202" s="18" t="n"/>
      <c r="C202" s="24">
        <f>IF($B202="","",IFERROR(INDEX('Payment Plans'!$B$5:$B$254,MATCH($B202,'Payment Plans'!$A$5:$A$254,0)),""))</f>
        <v/>
      </c>
      <c r="D202" s="24">
        <f>IF($B202="","",IFERROR(INDEX('Payment Plans'!$D$5:$D$254,MATCH($B202,'Payment Plans'!$A$5:$A$254,0)),""))</f>
        <v/>
      </c>
      <c r="E202" s="46" t="n"/>
      <c r="F202" s="47" t="n"/>
      <c r="G202" s="18" t="n"/>
      <c r="H202" s="18" t="n"/>
      <c r="I202" s="18" t="n"/>
      <c r="J202" s="18" t="n"/>
      <c r="K202" s="18" t="n"/>
      <c r="L202" s="24">
        <f>IF($A202="","",IF(COUNTIF('Payment Plans'!$A$5:$A$254,$B202)=0,"Unknown Plan ID",IF(AND($G202="Posted",$E202&gt;Setup!$B$3),"Future-Dated Payment",IF(COUNTIF($A$5:$A$1004,$A202)&gt;1,"Duplicate Payment ID","OK"))))</f>
        <v/>
      </c>
      <c r="M202" s="24">
        <f>IF($A202="","",IF(OR($B202="",$E202="",$F202&lt;=0,$G202="",$H202="",$J202=""),"Review",IF($L202&lt;&gt;"OK","Review","OK")))</f>
        <v/>
      </c>
    </row>
    <row r="203">
      <c r="A203" s="18" t="n"/>
      <c r="B203" s="18" t="n"/>
      <c r="C203" s="24">
        <f>IF($B203="","",IFERROR(INDEX('Payment Plans'!$B$5:$B$254,MATCH($B203,'Payment Plans'!$A$5:$A$254,0)),""))</f>
        <v/>
      </c>
      <c r="D203" s="24">
        <f>IF($B203="","",IFERROR(INDEX('Payment Plans'!$D$5:$D$254,MATCH($B203,'Payment Plans'!$A$5:$A$254,0)),""))</f>
        <v/>
      </c>
      <c r="E203" s="46" t="n"/>
      <c r="F203" s="47" t="n"/>
      <c r="G203" s="18" t="n"/>
      <c r="H203" s="18" t="n"/>
      <c r="I203" s="18" t="n"/>
      <c r="J203" s="18" t="n"/>
      <c r="K203" s="18" t="n"/>
      <c r="L203" s="24">
        <f>IF($A203="","",IF(COUNTIF('Payment Plans'!$A$5:$A$254,$B203)=0,"Unknown Plan ID",IF(AND($G203="Posted",$E203&gt;Setup!$B$3),"Future-Dated Payment",IF(COUNTIF($A$5:$A$1004,$A203)&gt;1,"Duplicate Payment ID","OK"))))</f>
        <v/>
      </c>
      <c r="M203" s="24">
        <f>IF($A203="","",IF(OR($B203="",$E203="",$F203&lt;=0,$G203="",$H203="",$J203=""),"Review",IF($L203&lt;&gt;"OK","Review","OK")))</f>
        <v/>
      </c>
    </row>
    <row r="204">
      <c r="A204" s="18" t="n"/>
      <c r="B204" s="18" t="n"/>
      <c r="C204" s="24">
        <f>IF($B204="","",IFERROR(INDEX('Payment Plans'!$B$5:$B$254,MATCH($B204,'Payment Plans'!$A$5:$A$254,0)),""))</f>
        <v/>
      </c>
      <c r="D204" s="24">
        <f>IF($B204="","",IFERROR(INDEX('Payment Plans'!$D$5:$D$254,MATCH($B204,'Payment Plans'!$A$5:$A$254,0)),""))</f>
        <v/>
      </c>
      <c r="E204" s="46" t="n"/>
      <c r="F204" s="47" t="n"/>
      <c r="G204" s="18" t="n"/>
      <c r="H204" s="18" t="n"/>
      <c r="I204" s="18" t="n"/>
      <c r="J204" s="18" t="n"/>
      <c r="K204" s="18" t="n"/>
      <c r="L204" s="24">
        <f>IF($A204="","",IF(COUNTIF('Payment Plans'!$A$5:$A$254,$B204)=0,"Unknown Plan ID",IF(AND($G204="Posted",$E204&gt;Setup!$B$3),"Future-Dated Payment",IF(COUNTIF($A$5:$A$1004,$A204)&gt;1,"Duplicate Payment ID","OK"))))</f>
        <v/>
      </c>
      <c r="M204" s="24">
        <f>IF($A204="","",IF(OR($B204="",$E204="",$F204&lt;=0,$G204="",$H204="",$J204=""),"Review",IF($L204&lt;&gt;"OK","Review","OK")))</f>
        <v/>
      </c>
    </row>
    <row r="205">
      <c r="A205" s="18" t="n"/>
      <c r="B205" s="18" t="n"/>
      <c r="C205" s="24">
        <f>IF($B205="","",IFERROR(INDEX('Payment Plans'!$B$5:$B$254,MATCH($B205,'Payment Plans'!$A$5:$A$254,0)),""))</f>
        <v/>
      </c>
      <c r="D205" s="24">
        <f>IF($B205="","",IFERROR(INDEX('Payment Plans'!$D$5:$D$254,MATCH($B205,'Payment Plans'!$A$5:$A$254,0)),""))</f>
        <v/>
      </c>
      <c r="E205" s="46" t="n"/>
      <c r="F205" s="47" t="n"/>
      <c r="G205" s="18" t="n"/>
      <c r="H205" s="18" t="n"/>
      <c r="I205" s="18" t="n"/>
      <c r="J205" s="18" t="n"/>
      <c r="K205" s="18" t="n"/>
      <c r="L205" s="24">
        <f>IF($A205="","",IF(COUNTIF('Payment Plans'!$A$5:$A$254,$B205)=0,"Unknown Plan ID",IF(AND($G205="Posted",$E205&gt;Setup!$B$3),"Future-Dated Payment",IF(COUNTIF($A$5:$A$1004,$A205)&gt;1,"Duplicate Payment ID","OK"))))</f>
        <v/>
      </c>
      <c r="M205" s="24">
        <f>IF($A205="","",IF(OR($B205="",$E205="",$F205&lt;=0,$G205="",$H205="",$J205=""),"Review",IF($L205&lt;&gt;"OK","Review","OK")))</f>
        <v/>
      </c>
    </row>
    <row r="206">
      <c r="A206" s="18" t="n"/>
      <c r="B206" s="18" t="n"/>
      <c r="C206" s="24">
        <f>IF($B206="","",IFERROR(INDEX('Payment Plans'!$B$5:$B$254,MATCH($B206,'Payment Plans'!$A$5:$A$254,0)),""))</f>
        <v/>
      </c>
      <c r="D206" s="24">
        <f>IF($B206="","",IFERROR(INDEX('Payment Plans'!$D$5:$D$254,MATCH($B206,'Payment Plans'!$A$5:$A$254,0)),""))</f>
        <v/>
      </c>
      <c r="E206" s="46" t="n"/>
      <c r="F206" s="47" t="n"/>
      <c r="G206" s="18" t="n"/>
      <c r="H206" s="18" t="n"/>
      <c r="I206" s="18" t="n"/>
      <c r="J206" s="18" t="n"/>
      <c r="K206" s="18" t="n"/>
      <c r="L206" s="24">
        <f>IF($A206="","",IF(COUNTIF('Payment Plans'!$A$5:$A$254,$B206)=0,"Unknown Plan ID",IF(AND($G206="Posted",$E206&gt;Setup!$B$3),"Future-Dated Payment",IF(COUNTIF($A$5:$A$1004,$A206)&gt;1,"Duplicate Payment ID","OK"))))</f>
        <v/>
      </c>
      <c r="M206" s="24">
        <f>IF($A206="","",IF(OR($B206="",$E206="",$F206&lt;=0,$G206="",$H206="",$J206=""),"Review",IF($L206&lt;&gt;"OK","Review","OK")))</f>
        <v/>
      </c>
    </row>
    <row r="207">
      <c r="A207" s="18" t="n"/>
      <c r="B207" s="18" t="n"/>
      <c r="C207" s="24">
        <f>IF($B207="","",IFERROR(INDEX('Payment Plans'!$B$5:$B$254,MATCH($B207,'Payment Plans'!$A$5:$A$254,0)),""))</f>
        <v/>
      </c>
      <c r="D207" s="24">
        <f>IF($B207="","",IFERROR(INDEX('Payment Plans'!$D$5:$D$254,MATCH($B207,'Payment Plans'!$A$5:$A$254,0)),""))</f>
        <v/>
      </c>
      <c r="E207" s="46" t="n"/>
      <c r="F207" s="47" t="n"/>
      <c r="G207" s="18" t="n"/>
      <c r="H207" s="18" t="n"/>
      <c r="I207" s="18" t="n"/>
      <c r="J207" s="18" t="n"/>
      <c r="K207" s="18" t="n"/>
      <c r="L207" s="24">
        <f>IF($A207="","",IF(COUNTIF('Payment Plans'!$A$5:$A$254,$B207)=0,"Unknown Plan ID",IF(AND($G207="Posted",$E207&gt;Setup!$B$3),"Future-Dated Payment",IF(COUNTIF($A$5:$A$1004,$A207)&gt;1,"Duplicate Payment ID","OK"))))</f>
        <v/>
      </c>
      <c r="M207" s="24">
        <f>IF($A207="","",IF(OR($B207="",$E207="",$F207&lt;=0,$G207="",$H207="",$J207=""),"Review",IF($L207&lt;&gt;"OK","Review","OK")))</f>
        <v/>
      </c>
    </row>
    <row r="208">
      <c r="A208" s="18" t="n"/>
      <c r="B208" s="18" t="n"/>
      <c r="C208" s="24">
        <f>IF($B208="","",IFERROR(INDEX('Payment Plans'!$B$5:$B$254,MATCH($B208,'Payment Plans'!$A$5:$A$254,0)),""))</f>
        <v/>
      </c>
      <c r="D208" s="24">
        <f>IF($B208="","",IFERROR(INDEX('Payment Plans'!$D$5:$D$254,MATCH($B208,'Payment Plans'!$A$5:$A$254,0)),""))</f>
        <v/>
      </c>
      <c r="E208" s="46" t="n"/>
      <c r="F208" s="47" t="n"/>
      <c r="G208" s="18" t="n"/>
      <c r="H208" s="18" t="n"/>
      <c r="I208" s="18" t="n"/>
      <c r="J208" s="18" t="n"/>
      <c r="K208" s="18" t="n"/>
      <c r="L208" s="24">
        <f>IF($A208="","",IF(COUNTIF('Payment Plans'!$A$5:$A$254,$B208)=0,"Unknown Plan ID",IF(AND($G208="Posted",$E208&gt;Setup!$B$3),"Future-Dated Payment",IF(COUNTIF($A$5:$A$1004,$A208)&gt;1,"Duplicate Payment ID","OK"))))</f>
        <v/>
      </c>
      <c r="M208" s="24">
        <f>IF($A208="","",IF(OR($B208="",$E208="",$F208&lt;=0,$G208="",$H208="",$J208=""),"Review",IF($L208&lt;&gt;"OK","Review","OK")))</f>
        <v/>
      </c>
    </row>
    <row r="209">
      <c r="A209" s="18" t="n"/>
      <c r="B209" s="18" t="n"/>
      <c r="C209" s="24">
        <f>IF($B209="","",IFERROR(INDEX('Payment Plans'!$B$5:$B$254,MATCH($B209,'Payment Plans'!$A$5:$A$254,0)),""))</f>
        <v/>
      </c>
      <c r="D209" s="24">
        <f>IF($B209="","",IFERROR(INDEX('Payment Plans'!$D$5:$D$254,MATCH($B209,'Payment Plans'!$A$5:$A$254,0)),""))</f>
        <v/>
      </c>
      <c r="E209" s="46" t="n"/>
      <c r="F209" s="47" t="n"/>
      <c r="G209" s="18" t="n"/>
      <c r="H209" s="18" t="n"/>
      <c r="I209" s="18" t="n"/>
      <c r="J209" s="18" t="n"/>
      <c r="K209" s="18" t="n"/>
      <c r="L209" s="24">
        <f>IF($A209="","",IF(COUNTIF('Payment Plans'!$A$5:$A$254,$B209)=0,"Unknown Plan ID",IF(AND($G209="Posted",$E209&gt;Setup!$B$3),"Future-Dated Payment",IF(COUNTIF($A$5:$A$1004,$A209)&gt;1,"Duplicate Payment ID","OK"))))</f>
        <v/>
      </c>
      <c r="M209" s="24">
        <f>IF($A209="","",IF(OR($B209="",$E209="",$F209&lt;=0,$G209="",$H209="",$J209=""),"Review",IF($L209&lt;&gt;"OK","Review","OK")))</f>
        <v/>
      </c>
    </row>
    <row r="210">
      <c r="A210" s="18" t="n"/>
      <c r="B210" s="18" t="n"/>
      <c r="C210" s="24">
        <f>IF($B210="","",IFERROR(INDEX('Payment Plans'!$B$5:$B$254,MATCH($B210,'Payment Plans'!$A$5:$A$254,0)),""))</f>
        <v/>
      </c>
      <c r="D210" s="24">
        <f>IF($B210="","",IFERROR(INDEX('Payment Plans'!$D$5:$D$254,MATCH($B210,'Payment Plans'!$A$5:$A$254,0)),""))</f>
        <v/>
      </c>
      <c r="E210" s="46" t="n"/>
      <c r="F210" s="47" t="n"/>
      <c r="G210" s="18" t="n"/>
      <c r="H210" s="18" t="n"/>
      <c r="I210" s="18" t="n"/>
      <c r="J210" s="18" t="n"/>
      <c r="K210" s="18" t="n"/>
      <c r="L210" s="24">
        <f>IF($A210="","",IF(COUNTIF('Payment Plans'!$A$5:$A$254,$B210)=0,"Unknown Plan ID",IF(AND($G210="Posted",$E210&gt;Setup!$B$3),"Future-Dated Payment",IF(COUNTIF($A$5:$A$1004,$A210)&gt;1,"Duplicate Payment ID","OK"))))</f>
        <v/>
      </c>
      <c r="M210" s="24">
        <f>IF($A210="","",IF(OR($B210="",$E210="",$F210&lt;=0,$G210="",$H210="",$J210=""),"Review",IF($L210&lt;&gt;"OK","Review","OK")))</f>
        <v/>
      </c>
    </row>
    <row r="211">
      <c r="A211" s="18" t="n"/>
      <c r="B211" s="18" t="n"/>
      <c r="C211" s="24">
        <f>IF($B211="","",IFERROR(INDEX('Payment Plans'!$B$5:$B$254,MATCH($B211,'Payment Plans'!$A$5:$A$254,0)),""))</f>
        <v/>
      </c>
      <c r="D211" s="24">
        <f>IF($B211="","",IFERROR(INDEX('Payment Plans'!$D$5:$D$254,MATCH($B211,'Payment Plans'!$A$5:$A$254,0)),""))</f>
        <v/>
      </c>
      <c r="E211" s="46" t="n"/>
      <c r="F211" s="47" t="n"/>
      <c r="G211" s="18" t="n"/>
      <c r="H211" s="18" t="n"/>
      <c r="I211" s="18" t="n"/>
      <c r="J211" s="18" t="n"/>
      <c r="K211" s="18" t="n"/>
      <c r="L211" s="24">
        <f>IF($A211="","",IF(COUNTIF('Payment Plans'!$A$5:$A$254,$B211)=0,"Unknown Plan ID",IF(AND($G211="Posted",$E211&gt;Setup!$B$3),"Future-Dated Payment",IF(COUNTIF($A$5:$A$1004,$A211)&gt;1,"Duplicate Payment ID","OK"))))</f>
        <v/>
      </c>
      <c r="M211" s="24">
        <f>IF($A211="","",IF(OR($B211="",$E211="",$F211&lt;=0,$G211="",$H211="",$J211=""),"Review",IF($L211&lt;&gt;"OK","Review","OK")))</f>
        <v/>
      </c>
    </row>
    <row r="212">
      <c r="A212" s="18" t="n"/>
      <c r="B212" s="18" t="n"/>
      <c r="C212" s="24">
        <f>IF($B212="","",IFERROR(INDEX('Payment Plans'!$B$5:$B$254,MATCH($B212,'Payment Plans'!$A$5:$A$254,0)),""))</f>
        <v/>
      </c>
      <c r="D212" s="24">
        <f>IF($B212="","",IFERROR(INDEX('Payment Plans'!$D$5:$D$254,MATCH($B212,'Payment Plans'!$A$5:$A$254,0)),""))</f>
        <v/>
      </c>
      <c r="E212" s="46" t="n"/>
      <c r="F212" s="47" t="n"/>
      <c r="G212" s="18" t="n"/>
      <c r="H212" s="18" t="n"/>
      <c r="I212" s="18" t="n"/>
      <c r="J212" s="18" t="n"/>
      <c r="K212" s="18" t="n"/>
      <c r="L212" s="24">
        <f>IF($A212="","",IF(COUNTIF('Payment Plans'!$A$5:$A$254,$B212)=0,"Unknown Plan ID",IF(AND($G212="Posted",$E212&gt;Setup!$B$3),"Future-Dated Payment",IF(COUNTIF($A$5:$A$1004,$A212)&gt;1,"Duplicate Payment ID","OK"))))</f>
        <v/>
      </c>
      <c r="M212" s="24">
        <f>IF($A212="","",IF(OR($B212="",$E212="",$F212&lt;=0,$G212="",$H212="",$J212=""),"Review",IF($L212&lt;&gt;"OK","Review","OK")))</f>
        <v/>
      </c>
    </row>
    <row r="213">
      <c r="A213" s="18" t="n"/>
      <c r="B213" s="18" t="n"/>
      <c r="C213" s="24">
        <f>IF($B213="","",IFERROR(INDEX('Payment Plans'!$B$5:$B$254,MATCH($B213,'Payment Plans'!$A$5:$A$254,0)),""))</f>
        <v/>
      </c>
      <c r="D213" s="24">
        <f>IF($B213="","",IFERROR(INDEX('Payment Plans'!$D$5:$D$254,MATCH($B213,'Payment Plans'!$A$5:$A$254,0)),""))</f>
        <v/>
      </c>
      <c r="E213" s="46" t="n"/>
      <c r="F213" s="47" t="n"/>
      <c r="G213" s="18" t="n"/>
      <c r="H213" s="18" t="n"/>
      <c r="I213" s="18" t="n"/>
      <c r="J213" s="18" t="n"/>
      <c r="K213" s="18" t="n"/>
      <c r="L213" s="24">
        <f>IF($A213="","",IF(COUNTIF('Payment Plans'!$A$5:$A$254,$B213)=0,"Unknown Plan ID",IF(AND($G213="Posted",$E213&gt;Setup!$B$3),"Future-Dated Payment",IF(COUNTIF($A$5:$A$1004,$A213)&gt;1,"Duplicate Payment ID","OK"))))</f>
        <v/>
      </c>
      <c r="M213" s="24">
        <f>IF($A213="","",IF(OR($B213="",$E213="",$F213&lt;=0,$G213="",$H213="",$J213=""),"Review",IF($L213&lt;&gt;"OK","Review","OK")))</f>
        <v/>
      </c>
    </row>
    <row r="214">
      <c r="A214" s="18" t="n"/>
      <c r="B214" s="18" t="n"/>
      <c r="C214" s="24">
        <f>IF($B214="","",IFERROR(INDEX('Payment Plans'!$B$5:$B$254,MATCH($B214,'Payment Plans'!$A$5:$A$254,0)),""))</f>
        <v/>
      </c>
      <c r="D214" s="24">
        <f>IF($B214="","",IFERROR(INDEX('Payment Plans'!$D$5:$D$254,MATCH($B214,'Payment Plans'!$A$5:$A$254,0)),""))</f>
        <v/>
      </c>
      <c r="E214" s="46" t="n"/>
      <c r="F214" s="47" t="n"/>
      <c r="G214" s="18" t="n"/>
      <c r="H214" s="18" t="n"/>
      <c r="I214" s="18" t="n"/>
      <c r="J214" s="18" t="n"/>
      <c r="K214" s="18" t="n"/>
      <c r="L214" s="24">
        <f>IF($A214="","",IF(COUNTIF('Payment Plans'!$A$5:$A$254,$B214)=0,"Unknown Plan ID",IF(AND($G214="Posted",$E214&gt;Setup!$B$3),"Future-Dated Payment",IF(COUNTIF($A$5:$A$1004,$A214)&gt;1,"Duplicate Payment ID","OK"))))</f>
        <v/>
      </c>
      <c r="M214" s="24">
        <f>IF($A214="","",IF(OR($B214="",$E214="",$F214&lt;=0,$G214="",$H214="",$J214=""),"Review",IF($L214&lt;&gt;"OK","Review","OK")))</f>
        <v/>
      </c>
    </row>
    <row r="215">
      <c r="A215" s="18" t="n"/>
      <c r="B215" s="18" t="n"/>
      <c r="C215" s="24">
        <f>IF($B215="","",IFERROR(INDEX('Payment Plans'!$B$5:$B$254,MATCH($B215,'Payment Plans'!$A$5:$A$254,0)),""))</f>
        <v/>
      </c>
      <c r="D215" s="24">
        <f>IF($B215="","",IFERROR(INDEX('Payment Plans'!$D$5:$D$254,MATCH($B215,'Payment Plans'!$A$5:$A$254,0)),""))</f>
        <v/>
      </c>
      <c r="E215" s="46" t="n"/>
      <c r="F215" s="47" t="n"/>
      <c r="G215" s="18" t="n"/>
      <c r="H215" s="18" t="n"/>
      <c r="I215" s="18" t="n"/>
      <c r="J215" s="18" t="n"/>
      <c r="K215" s="18" t="n"/>
      <c r="L215" s="24">
        <f>IF($A215="","",IF(COUNTIF('Payment Plans'!$A$5:$A$254,$B215)=0,"Unknown Plan ID",IF(AND($G215="Posted",$E215&gt;Setup!$B$3),"Future-Dated Payment",IF(COUNTIF($A$5:$A$1004,$A215)&gt;1,"Duplicate Payment ID","OK"))))</f>
        <v/>
      </c>
      <c r="M215" s="24">
        <f>IF($A215="","",IF(OR($B215="",$E215="",$F215&lt;=0,$G215="",$H215="",$J215=""),"Review",IF($L215&lt;&gt;"OK","Review","OK")))</f>
        <v/>
      </c>
    </row>
    <row r="216">
      <c r="A216" s="18" t="n"/>
      <c r="B216" s="18" t="n"/>
      <c r="C216" s="24">
        <f>IF($B216="","",IFERROR(INDEX('Payment Plans'!$B$5:$B$254,MATCH($B216,'Payment Plans'!$A$5:$A$254,0)),""))</f>
        <v/>
      </c>
      <c r="D216" s="24">
        <f>IF($B216="","",IFERROR(INDEX('Payment Plans'!$D$5:$D$254,MATCH($B216,'Payment Plans'!$A$5:$A$254,0)),""))</f>
        <v/>
      </c>
      <c r="E216" s="46" t="n"/>
      <c r="F216" s="47" t="n"/>
      <c r="G216" s="18" t="n"/>
      <c r="H216" s="18" t="n"/>
      <c r="I216" s="18" t="n"/>
      <c r="J216" s="18" t="n"/>
      <c r="K216" s="18" t="n"/>
      <c r="L216" s="24">
        <f>IF($A216="","",IF(COUNTIF('Payment Plans'!$A$5:$A$254,$B216)=0,"Unknown Plan ID",IF(AND($G216="Posted",$E216&gt;Setup!$B$3),"Future-Dated Payment",IF(COUNTIF($A$5:$A$1004,$A216)&gt;1,"Duplicate Payment ID","OK"))))</f>
        <v/>
      </c>
      <c r="M216" s="24">
        <f>IF($A216="","",IF(OR($B216="",$E216="",$F216&lt;=0,$G216="",$H216="",$J216=""),"Review",IF($L216&lt;&gt;"OK","Review","OK")))</f>
        <v/>
      </c>
    </row>
    <row r="217">
      <c r="A217" s="18" t="n"/>
      <c r="B217" s="18" t="n"/>
      <c r="C217" s="24">
        <f>IF($B217="","",IFERROR(INDEX('Payment Plans'!$B$5:$B$254,MATCH($B217,'Payment Plans'!$A$5:$A$254,0)),""))</f>
        <v/>
      </c>
      <c r="D217" s="24">
        <f>IF($B217="","",IFERROR(INDEX('Payment Plans'!$D$5:$D$254,MATCH($B217,'Payment Plans'!$A$5:$A$254,0)),""))</f>
        <v/>
      </c>
      <c r="E217" s="46" t="n"/>
      <c r="F217" s="47" t="n"/>
      <c r="G217" s="18" t="n"/>
      <c r="H217" s="18" t="n"/>
      <c r="I217" s="18" t="n"/>
      <c r="J217" s="18" t="n"/>
      <c r="K217" s="18" t="n"/>
      <c r="L217" s="24">
        <f>IF($A217="","",IF(COUNTIF('Payment Plans'!$A$5:$A$254,$B217)=0,"Unknown Plan ID",IF(AND($G217="Posted",$E217&gt;Setup!$B$3),"Future-Dated Payment",IF(COUNTIF($A$5:$A$1004,$A217)&gt;1,"Duplicate Payment ID","OK"))))</f>
        <v/>
      </c>
      <c r="M217" s="24">
        <f>IF($A217="","",IF(OR($B217="",$E217="",$F217&lt;=0,$G217="",$H217="",$J217=""),"Review",IF($L217&lt;&gt;"OK","Review","OK")))</f>
        <v/>
      </c>
    </row>
    <row r="218">
      <c r="A218" s="18" t="n"/>
      <c r="B218" s="18" t="n"/>
      <c r="C218" s="24">
        <f>IF($B218="","",IFERROR(INDEX('Payment Plans'!$B$5:$B$254,MATCH($B218,'Payment Plans'!$A$5:$A$254,0)),""))</f>
        <v/>
      </c>
      <c r="D218" s="24">
        <f>IF($B218="","",IFERROR(INDEX('Payment Plans'!$D$5:$D$254,MATCH($B218,'Payment Plans'!$A$5:$A$254,0)),""))</f>
        <v/>
      </c>
      <c r="E218" s="46" t="n"/>
      <c r="F218" s="47" t="n"/>
      <c r="G218" s="18" t="n"/>
      <c r="H218" s="18" t="n"/>
      <c r="I218" s="18" t="n"/>
      <c r="J218" s="18" t="n"/>
      <c r="K218" s="18" t="n"/>
      <c r="L218" s="24">
        <f>IF($A218="","",IF(COUNTIF('Payment Plans'!$A$5:$A$254,$B218)=0,"Unknown Plan ID",IF(AND($G218="Posted",$E218&gt;Setup!$B$3),"Future-Dated Payment",IF(COUNTIF($A$5:$A$1004,$A218)&gt;1,"Duplicate Payment ID","OK"))))</f>
        <v/>
      </c>
      <c r="M218" s="24">
        <f>IF($A218="","",IF(OR($B218="",$E218="",$F218&lt;=0,$G218="",$H218="",$J218=""),"Review",IF($L218&lt;&gt;"OK","Review","OK")))</f>
        <v/>
      </c>
    </row>
    <row r="219">
      <c r="A219" s="18" t="n"/>
      <c r="B219" s="18" t="n"/>
      <c r="C219" s="24">
        <f>IF($B219="","",IFERROR(INDEX('Payment Plans'!$B$5:$B$254,MATCH($B219,'Payment Plans'!$A$5:$A$254,0)),""))</f>
        <v/>
      </c>
      <c r="D219" s="24">
        <f>IF($B219="","",IFERROR(INDEX('Payment Plans'!$D$5:$D$254,MATCH($B219,'Payment Plans'!$A$5:$A$254,0)),""))</f>
        <v/>
      </c>
      <c r="E219" s="46" t="n"/>
      <c r="F219" s="47" t="n"/>
      <c r="G219" s="18" t="n"/>
      <c r="H219" s="18" t="n"/>
      <c r="I219" s="18" t="n"/>
      <c r="J219" s="18" t="n"/>
      <c r="K219" s="18" t="n"/>
      <c r="L219" s="24">
        <f>IF($A219="","",IF(COUNTIF('Payment Plans'!$A$5:$A$254,$B219)=0,"Unknown Plan ID",IF(AND($G219="Posted",$E219&gt;Setup!$B$3),"Future-Dated Payment",IF(COUNTIF($A$5:$A$1004,$A219)&gt;1,"Duplicate Payment ID","OK"))))</f>
        <v/>
      </c>
      <c r="M219" s="24">
        <f>IF($A219="","",IF(OR($B219="",$E219="",$F219&lt;=0,$G219="",$H219="",$J219=""),"Review",IF($L219&lt;&gt;"OK","Review","OK")))</f>
        <v/>
      </c>
    </row>
    <row r="220">
      <c r="A220" s="18" t="n"/>
      <c r="B220" s="18" t="n"/>
      <c r="C220" s="24">
        <f>IF($B220="","",IFERROR(INDEX('Payment Plans'!$B$5:$B$254,MATCH($B220,'Payment Plans'!$A$5:$A$254,0)),""))</f>
        <v/>
      </c>
      <c r="D220" s="24">
        <f>IF($B220="","",IFERROR(INDEX('Payment Plans'!$D$5:$D$254,MATCH($B220,'Payment Plans'!$A$5:$A$254,0)),""))</f>
        <v/>
      </c>
      <c r="E220" s="46" t="n"/>
      <c r="F220" s="47" t="n"/>
      <c r="G220" s="18" t="n"/>
      <c r="H220" s="18" t="n"/>
      <c r="I220" s="18" t="n"/>
      <c r="J220" s="18" t="n"/>
      <c r="K220" s="18" t="n"/>
      <c r="L220" s="24">
        <f>IF($A220="","",IF(COUNTIF('Payment Plans'!$A$5:$A$254,$B220)=0,"Unknown Plan ID",IF(AND($G220="Posted",$E220&gt;Setup!$B$3),"Future-Dated Payment",IF(COUNTIF($A$5:$A$1004,$A220)&gt;1,"Duplicate Payment ID","OK"))))</f>
        <v/>
      </c>
      <c r="M220" s="24">
        <f>IF($A220="","",IF(OR($B220="",$E220="",$F220&lt;=0,$G220="",$H220="",$J220=""),"Review",IF($L220&lt;&gt;"OK","Review","OK")))</f>
        <v/>
      </c>
    </row>
    <row r="221">
      <c r="A221" s="18" t="n"/>
      <c r="B221" s="18" t="n"/>
      <c r="C221" s="24">
        <f>IF($B221="","",IFERROR(INDEX('Payment Plans'!$B$5:$B$254,MATCH($B221,'Payment Plans'!$A$5:$A$254,0)),""))</f>
        <v/>
      </c>
      <c r="D221" s="24">
        <f>IF($B221="","",IFERROR(INDEX('Payment Plans'!$D$5:$D$254,MATCH($B221,'Payment Plans'!$A$5:$A$254,0)),""))</f>
        <v/>
      </c>
      <c r="E221" s="46" t="n"/>
      <c r="F221" s="47" t="n"/>
      <c r="G221" s="18" t="n"/>
      <c r="H221" s="18" t="n"/>
      <c r="I221" s="18" t="n"/>
      <c r="J221" s="18" t="n"/>
      <c r="K221" s="18" t="n"/>
      <c r="L221" s="24">
        <f>IF($A221="","",IF(COUNTIF('Payment Plans'!$A$5:$A$254,$B221)=0,"Unknown Plan ID",IF(AND($G221="Posted",$E221&gt;Setup!$B$3),"Future-Dated Payment",IF(COUNTIF($A$5:$A$1004,$A221)&gt;1,"Duplicate Payment ID","OK"))))</f>
        <v/>
      </c>
      <c r="M221" s="24">
        <f>IF($A221="","",IF(OR($B221="",$E221="",$F221&lt;=0,$G221="",$H221="",$J221=""),"Review",IF($L221&lt;&gt;"OK","Review","OK")))</f>
        <v/>
      </c>
    </row>
    <row r="222">
      <c r="A222" s="18" t="n"/>
      <c r="B222" s="18" t="n"/>
      <c r="C222" s="24">
        <f>IF($B222="","",IFERROR(INDEX('Payment Plans'!$B$5:$B$254,MATCH($B222,'Payment Plans'!$A$5:$A$254,0)),""))</f>
        <v/>
      </c>
      <c r="D222" s="24">
        <f>IF($B222="","",IFERROR(INDEX('Payment Plans'!$D$5:$D$254,MATCH($B222,'Payment Plans'!$A$5:$A$254,0)),""))</f>
        <v/>
      </c>
      <c r="E222" s="46" t="n"/>
      <c r="F222" s="47" t="n"/>
      <c r="G222" s="18" t="n"/>
      <c r="H222" s="18" t="n"/>
      <c r="I222" s="18" t="n"/>
      <c r="J222" s="18" t="n"/>
      <c r="K222" s="18" t="n"/>
      <c r="L222" s="24">
        <f>IF($A222="","",IF(COUNTIF('Payment Plans'!$A$5:$A$254,$B222)=0,"Unknown Plan ID",IF(AND($G222="Posted",$E222&gt;Setup!$B$3),"Future-Dated Payment",IF(COUNTIF($A$5:$A$1004,$A222)&gt;1,"Duplicate Payment ID","OK"))))</f>
        <v/>
      </c>
      <c r="M222" s="24">
        <f>IF($A222="","",IF(OR($B222="",$E222="",$F222&lt;=0,$G222="",$H222="",$J222=""),"Review",IF($L222&lt;&gt;"OK","Review","OK")))</f>
        <v/>
      </c>
    </row>
    <row r="223">
      <c r="A223" s="18" t="n"/>
      <c r="B223" s="18" t="n"/>
      <c r="C223" s="24">
        <f>IF($B223="","",IFERROR(INDEX('Payment Plans'!$B$5:$B$254,MATCH($B223,'Payment Plans'!$A$5:$A$254,0)),""))</f>
        <v/>
      </c>
      <c r="D223" s="24">
        <f>IF($B223="","",IFERROR(INDEX('Payment Plans'!$D$5:$D$254,MATCH($B223,'Payment Plans'!$A$5:$A$254,0)),""))</f>
        <v/>
      </c>
      <c r="E223" s="46" t="n"/>
      <c r="F223" s="47" t="n"/>
      <c r="G223" s="18" t="n"/>
      <c r="H223" s="18" t="n"/>
      <c r="I223" s="18" t="n"/>
      <c r="J223" s="18" t="n"/>
      <c r="K223" s="18" t="n"/>
      <c r="L223" s="24">
        <f>IF($A223="","",IF(COUNTIF('Payment Plans'!$A$5:$A$254,$B223)=0,"Unknown Plan ID",IF(AND($G223="Posted",$E223&gt;Setup!$B$3),"Future-Dated Payment",IF(COUNTIF($A$5:$A$1004,$A223)&gt;1,"Duplicate Payment ID","OK"))))</f>
        <v/>
      </c>
      <c r="M223" s="24">
        <f>IF($A223="","",IF(OR($B223="",$E223="",$F223&lt;=0,$G223="",$H223="",$J223=""),"Review",IF($L223&lt;&gt;"OK","Review","OK")))</f>
        <v/>
      </c>
    </row>
    <row r="224">
      <c r="A224" s="18" t="n"/>
      <c r="B224" s="18" t="n"/>
      <c r="C224" s="24">
        <f>IF($B224="","",IFERROR(INDEX('Payment Plans'!$B$5:$B$254,MATCH($B224,'Payment Plans'!$A$5:$A$254,0)),""))</f>
        <v/>
      </c>
      <c r="D224" s="24">
        <f>IF($B224="","",IFERROR(INDEX('Payment Plans'!$D$5:$D$254,MATCH($B224,'Payment Plans'!$A$5:$A$254,0)),""))</f>
        <v/>
      </c>
      <c r="E224" s="46" t="n"/>
      <c r="F224" s="47" t="n"/>
      <c r="G224" s="18" t="n"/>
      <c r="H224" s="18" t="n"/>
      <c r="I224" s="18" t="n"/>
      <c r="J224" s="18" t="n"/>
      <c r="K224" s="18" t="n"/>
      <c r="L224" s="24">
        <f>IF($A224="","",IF(COUNTIF('Payment Plans'!$A$5:$A$254,$B224)=0,"Unknown Plan ID",IF(AND($G224="Posted",$E224&gt;Setup!$B$3),"Future-Dated Payment",IF(COUNTIF($A$5:$A$1004,$A224)&gt;1,"Duplicate Payment ID","OK"))))</f>
        <v/>
      </c>
      <c r="M224" s="24">
        <f>IF($A224="","",IF(OR($B224="",$E224="",$F224&lt;=0,$G224="",$H224="",$J224=""),"Review",IF($L224&lt;&gt;"OK","Review","OK")))</f>
        <v/>
      </c>
    </row>
    <row r="225">
      <c r="A225" s="18" t="n"/>
      <c r="B225" s="18" t="n"/>
      <c r="C225" s="24">
        <f>IF($B225="","",IFERROR(INDEX('Payment Plans'!$B$5:$B$254,MATCH($B225,'Payment Plans'!$A$5:$A$254,0)),""))</f>
        <v/>
      </c>
      <c r="D225" s="24">
        <f>IF($B225="","",IFERROR(INDEX('Payment Plans'!$D$5:$D$254,MATCH($B225,'Payment Plans'!$A$5:$A$254,0)),""))</f>
        <v/>
      </c>
      <c r="E225" s="46" t="n"/>
      <c r="F225" s="47" t="n"/>
      <c r="G225" s="18" t="n"/>
      <c r="H225" s="18" t="n"/>
      <c r="I225" s="18" t="n"/>
      <c r="J225" s="18" t="n"/>
      <c r="K225" s="18" t="n"/>
      <c r="L225" s="24">
        <f>IF($A225="","",IF(COUNTIF('Payment Plans'!$A$5:$A$254,$B225)=0,"Unknown Plan ID",IF(AND($G225="Posted",$E225&gt;Setup!$B$3),"Future-Dated Payment",IF(COUNTIF($A$5:$A$1004,$A225)&gt;1,"Duplicate Payment ID","OK"))))</f>
        <v/>
      </c>
      <c r="M225" s="24">
        <f>IF($A225="","",IF(OR($B225="",$E225="",$F225&lt;=0,$G225="",$H225="",$J225=""),"Review",IF($L225&lt;&gt;"OK","Review","OK")))</f>
        <v/>
      </c>
    </row>
    <row r="226">
      <c r="A226" s="18" t="n"/>
      <c r="B226" s="18" t="n"/>
      <c r="C226" s="24">
        <f>IF($B226="","",IFERROR(INDEX('Payment Plans'!$B$5:$B$254,MATCH($B226,'Payment Plans'!$A$5:$A$254,0)),""))</f>
        <v/>
      </c>
      <c r="D226" s="24">
        <f>IF($B226="","",IFERROR(INDEX('Payment Plans'!$D$5:$D$254,MATCH($B226,'Payment Plans'!$A$5:$A$254,0)),""))</f>
        <v/>
      </c>
      <c r="E226" s="46" t="n"/>
      <c r="F226" s="47" t="n"/>
      <c r="G226" s="18" t="n"/>
      <c r="H226" s="18" t="n"/>
      <c r="I226" s="18" t="n"/>
      <c r="J226" s="18" t="n"/>
      <c r="K226" s="18" t="n"/>
      <c r="L226" s="24">
        <f>IF($A226="","",IF(COUNTIF('Payment Plans'!$A$5:$A$254,$B226)=0,"Unknown Plan ID",IF(AND($G226="Posted",$E226&gt;Setup!$B$3),"Future-Dated Payment",IF(COUNTIF($A$5:$A$1004,$A226)&gt;1,"Duplicate Payment ID","OK"))))</f>
        <v/>
      </c>
      <c r="M226" s="24">
        <f>IF($A226="","",IF(OR($B226="",$E226="",$F226&lt;=0,$G226="",$H226="",$J226=""),"Review",IF($L226&lt;&gt;"OK","Review","OK")))</f>
        <v/>
      </c>
    </row>
    <row r="227">
      <c r="A227" s="18" t="n"/>
      <c r="B227" s="18" t="n"/>
      <c r="C227" s="24">
        <f>IF($B227="","",IFERROR(INDEX('Payment Plans'!$B$5:$B$254,MATCH($B227,'Payment Plans'!$A$5:$A$254,0)),""))</f>
        <v/>
      </c>
      <c r="D227" s="24">
        <f>IF($B227="","",IFERROR(INDEX('Payment Plans'!$D$5:$D$254,MATCH($B227,'Payment Plans'!$A$5:$A$254,0)),""))</f>
        <v/>
      </c>
      <c r="E227" s="46" t="n"/>
      <c r="F227" s="47" t="n"/>
      <c r="G227" s="18" t="n"/>
      <c r="H227" s="18" t="n"/>
      <c r="I227" s="18" t="n"/>
      <c r="J227" s="18" t="n"/>
      <c r="K227" s="18" t="n"/>
      <c r="L227" s="24">
        <f>IF($A227="","",IF(COUNTIF('Payment Plans'!$A$5:$A$254,$B227)=0,"Unknown Plan ID",IF(AND($G227="Posted",$E227&gt;Setup!$B$3),"Future-Dated Payment",IF(COUNTIF($A$5:$A$1004,$A227)&gt;1,"Duplicate Payment ID","OK"))))</f>
        <v/>
      </c>
      <c r="M227" s="24">
        <f>IF($A227="","",IF(OR($B227="",$E227="",$F227&lt;=0,$G227="",$H227="",$J227=""),"Review",IF($L227&lt;&gt;"OK","Review","OK")))</f>
        <v/>
      </c>
    </row>
    <row r="228">
      <c r="A228" s="18" t="n"/>
      <c r="B228" s="18" t="n"/>
      <c r="C228" s="24">
        <f>IF($B228="","",IFERROR(INDEX('Payment Plans'!$B$5:$B$254,MATCH($B228,'Payment Plans'!$A$5:$A$254,0)),""))</f>
        <v/>
      </c>
      <c r="D228" s="24">
        <f>IF($B228="","",IFERROR(INDEX('Payment Plans'!$D$5:$D$254,MATCH($B228,'Payment Plans'!$A$5:$A$254,0)),""))</f>
        <v/>
      </c>
      <c r="E228" s="46" t="n"/>
      <c r="F228" s="47" t="n"/>
      <c r="G228" s="18" t="n"/>
      <c r="H228" s="18" t="n"/>
      <c r="I228" s="18" t="n"/>
      <c r="J228" s="18" t="n"/>
      <c r="K228" s="18" t="n"/>
      <c r="L228" s="24">
        <f>IF($A228="","",IF(COUNTIF('Payment Plans'!$A$5:$A$254,$B228)=0,"Unknown Plan ID",IF(AND($G228="Posted",$E228&gt;Setup!$B$3),"Future-Dated Payment",IF(COUNTIF($A$5:$A$1004,$A228)&gt;1,"Duplicate Payment ID","OK"))))</f>
        <v/>
      </c>
      <c r="M228" s="24">
        <f>IF($A228="","",IF(OR($B228="",$E228="",$F228&lt;=0,$G228="",$H228="",$J228=""),"Review",IF($L228&lt;&gt;"OK","Review","OK")))</f>
        <v/>
      </c>
    </row>
    <row r="229">
      <c r="A229" s="18" t="n"/>
      <c r="B229" s="18" t="n"/>
      <c r="C229" s="24">
        <f>IF($B229="","",IFERROR(INDEX('Payment Plans'!$B$5:$B$254,MATCH($B229,'Payment Plans'!$A$5:$A$254,0)),""))</f>
        <v/>
      </c>
      <c r="D229" s="24">
        <f>IF($B229="","",IFERROR(INDEX('Payment Plans'!$D$5:$D$254,MATCH($B229,'Payment Plans'!$A$5:$A$254,0)),""))</f>
        <v/>
      </c>
      <c r="E229" s="46" t="n"/>
      <c r="F229" s="47" t="n"/>
      <c r="G229" s="18" t="n"/>
      <c r="H229" s="18" t="n"/>
      <c r="I229" s="18" t="n"/>
      <c r="J229" s="18" t="n"/>
      <c r="K229" s="18" t="n"/>
      <c r="L229" s="24">
        <f>IF($A229="","",IF(COUNTIF('Payment Plans'!$A$5:$A$254,$B229)=0,"Unknown Plan ID",IF(AND($G229="Posted",$E229&gt;Setup!$B$3),"Future-Dated Payment",IF(COUNTIF($A$5:$A$1004,$A229)&gt;1,"Duplicate Payment ID","OK"))))</f>
        <v/>
      </c>
      <c r="M229" s="24">
        <f>IF($A229="","",IF(OR($B229="",$E229="",$F229&lt;=0,$G229="",$H229="",$J229=""),"Review",IF($L229&lt;&gt;"OK","Review","OK")))</f>
        <v/>
      </c>
    </row>
    <row r="230">
      <c r="A230" s="18" t="n"/>
      <c r="B230" s="18" t="n"/>
      <c r="C230" s="24">
        <f>IF($B230="","",IFERROR(INDEX('Payment Plans'!$B$5:$B$254,MATCH($B230,'Payment Plans'!$A$5:$A$254,0)),""))</f>
        <v/>
      </c>
      <c r="D230" s="24">
        <f>IF($B230="","",IFERROR(INDEX('Payment Plans'!$D$5:$D$254,MATCH($B230,'Payment Plans'!$A$5:$A$254,0)),""))</f>
        <v/>
      </c>
      <c r="E230" s="46" t="n"/>
      <c r="F230" s="47" t="n"/>
      <c r="G230" s="18" t="n"/>
      <c r="H230" s="18" t="n"/>
      <c r="I230" s="18" t="n"/>
      <c r="J230" s="18" t="n"/>
      <c r="K230" s="18" t="n"/>
      <c r="L230" s="24">
        <f>IF($A230="","",IF(COUNTIF('Payment Plans'!$A$5:$A$254,$B230)=0,"Unknown Plan ID",IF(AND($G230="Posted",$E230&gt;Setup!$B$3),"Future-Dated Payment",IF(COUNTIF($A$5:$A$1004,$A230)&gt;1,"Duplicate Payment ID","OK"))))</f>
        <v/>
      </c>
      <c r="M230" s="24">
        <f>IF($A230="","",IF(OR($B230="",$E230="",$F230&lt;=0,$G230="",$H230="",$J230=""),"Review",IF($L230&lt;&gt;"OK","Review","OK")))</f>
        <v/>
      </c>
    </row>
    <row r="231">
      <c r="A231" s="18" t="n"/>
      <c r="B231" s="18" t="n"/>
      <c r="C231" s="24">
        <f>IF($B231="","",IFERROR(INDEX('Payment Plans'!$B$5:$B$254,MATCH($B231,'Payment Plans'!$A$5:$A$254,0)),""))</f>
        <v/>
      </c>
      <c r="D231" s="24">
        <f>IF($B231="","",IFERROR(INDEX('Payment Plans'!$D$5:$D$254,MATCH($B231,'Payment Plans'!$A$5:$A$254,0)),""))</f>
        <v/>
      </c>
      <c r="E231" s="46" t="n"/>
      <c r="F231" s="47" t="n"/>
      <c r="G231" s="18" t="n"/>
      <c r="H231" s="18" t="n"/>
      <c r="I231" s="18" t="n"/>
      <c r="J231" s="18" t="n"/>
      <c r="K231" s="18" t="n"/>
      <c r="L231" s="24">
        <f>IF($A231="","",IF(COUNTIF('Payment Plans'!$A$5:$A$254,$B231)=0,"Unknown Plan ID",IF(AND($G231="Posted",$E231&gt;Setup!$B$3),"Future-Dated Payment",IF(COUNTIF($A$5:$A$1004,$A231)&gt;1,"Duplicate Payment ID","OK"))))</f>
        <v/>
      </c>
      <c r="M231" s="24">
        <f>IF($A231="","",IF(OR($B231="",$E231="",$F231&lt;=0,$G231="",$H231="",$J231=""),"Review",IF($L231&lt;&gt;"OK","Review","OK")))</f>
        <v/>
      </c>
    </row>
    <row r="232">
      <c r="A232" s="18" t="n"/>
      <c r="B232" s="18" t="n"/>
      <c r="C232" s="24">
        <f>IF($B232="","",IFERROR(INDEX('Payment Plans'!$B$5:$B$254,MATCH($B232,'Payment Plans'!$A$5:$A$254,0)),""))</f>
        <v/>
      </c>
      <c r="D232" s="24">
        <f>IF($B232="","",IFERROR(INDEX('Payment Plans'!$D$5:$D$254,MATCH($B232,'Payment Plans'!$A$5:$A$254,0)),""))</f>
        <v/>
      </c>
      <c r="E232" s="46" t="n"/>
      <c r="F232" s="47" t="n"/>
      <c r="G232" s="18" t="n"/>
      <c r="H232" s="18" t="n"/>
      <c r="I232" s="18" t="n"/>
      <c r="J232" s="18" t="n"/>
      <c r="K232" s="18" t="n"/>
      <c r="L232" s="24">
        <f>IF($A232="","",IF(COUNTIF('Payment Plans'!$A$5:$A$254,$B232)=0,"Unknown Plan ID",IF(AND($G232="Posted",$E232&gt;Setup!$B$3),"Future-Dated Payment",IF(COUNTIF($A$5:$A$1004,$A232)&gt;1,"Duplicate Payment ID","OK"))))</f>
        <v/>
      </c>
      <c r="M232" s="24">
        <f>IF($A232="","",IF(OR($B232="",$E232="",$F232&lt;=0,$G232="",$H232="",$J232=""),"Review",IF($L232&lt;&gt;"OK","Review","OK")))</f>
        <v/>
      </c>
    </row>
    <row r="233">
      <c r="A233" s="18" t="n"/>
      <c r="B233" s="18" t="n"/>
      <c r="C233" s="24">
        <f>IF($B233="","",IFERROR(INDEX('Payment Plans'!$B$5:$B$254,MATCH($B233,'Payment Plans'!$A$5:$A$254,0)),""))</f>
        <v/>
      </c>
      <c r="D233" s="24">
        <f>IF($B233="","",IFERROR(INDEX('Payment Plans'!$D$5:$D$254,MATCH($B233,'Payment Plans'!$A$5:$A$254,0)),""))</f>
        <v/>
      </c>
      <c r="E233" s="46" t="n"/>
      <c r="F233" s="47" t="n"/>
      <c r="G233" s="18" t="n"/>
      <c r="H233" s="18" t="n"/>
      <c r="I233" s="18" t="n"/>
      <c r="J233" s="18" t="n"/>
      <c r="K233" s="18" t="n"/>
      <c r="L233" s="24">
        <f>IF($A233="","",IF(COUNTIF('Payment Plans'!$A$5:$A$254,$B233)=0,"Unknown Plan ID",IF(AND($G233="Posted",$E233&gt;Setup!$B$3),"Future-Dated Payment",IF(COUNTIF($A$5:$A$1004,$A233)&gt;1,"Duplicate Payment ID","OK"))))</f>
        <v/>
      </c>
      <c r="M233" s="24">
        <f>IF($A233="","",IF(OR($B233="",$E233="",$F233&lt;=0,$G233="",$H233="",$J233=""),"Review",IF($L233&lt;&gt;"OK","Review","OK")))</f>
        <v/>
      </c>
    </row>
    <row r="234">
      <c r="A234" s="18" t="n"/>
      <c r="B234" s="18" t="n"/>
      <c r="C234" s="24">
        <f>IF($B234="","",IFERROR(INDEX('Payment Plans'!$B$5:$B$254,MATCH($B234,'Payment Plans'!$A$5:$A$254,0)),""))</f>
        <v/>
      </c>
      <c r="D234" s="24">
        <f>IF($B234="","",IFERROR(INDEX('Payment Plans'!$D$5:$D$254,MATCH($B234,'Payment Plans'!$A$5:$A$254,0)),""))</f>
        <v/>
      </c>
      <c r="E234" s="46" t="n"/>
      <c r="F234" s="47" t="n"/>
      <c r="G234" s="18" t="n"/>
      <c r="H234" s="18" t="n"/>
      <c r="I234" s="18" t="n"/>
      <c r="J234" s="18" t="n"/>
      <c r="K234" s="18" t="n"/>
      <c r="L234" s="24">
        <f>IF($A234="","",IF(COUNTIF('Payment Plans'!$A$5:$A$254,$B234)=0,"Unknown Plan ID",IF(AND($G234="Posted",$E234&gt;Setup!$B$3),"Future-Dated Payment",IF(COUNTIF($A$5:$A$1004,$A234)&gt;1,"Duplicate Payment ID","OK"))))</f>
        <v/>
      </c>
      <c r="M234" s="24">
        <f>IF($A234="","",IF(OR($B234="",$E234="",$F234&lt;=0,$G234="",$H234="",$J234=""),"Review",IF($L234&lt;&gt;"OK","Review","OK")))</f>
        <v/>
      </c>
    </row>
    <row r="235">
      <c r="A235" s="18" t="n"/>
      <c r="B235" s="18" t="n"/>
      <c r="C235" s="24">
        <f>IF($B235="","",IFERROR(INDEX('Payment Plans'!$B$5:$B$254,MATCH($B235,'Payment Plans'!$A$5:$A$254,0)),""))</f>
        <v/>
      </c>
      <c r="D235" s="24">
        <f>IF($B235="","",IFERROR(INDEX('Payment Plans'!$D$5:$D$254,MATCH($B235,'Payment Plans'!$A$5:$A$254,0)),""))</f>
        <v/>
      </c>
      <c r="E235" s="46" t="n"/>
      <c r="F235" s="47" t="n"/>
      <c r="G235" s="18" t="n"/>
      <c r="H235" s="18" t="n"/>
      <c r="I235" s="18" t="n"/>
      <c r="J235" s="18" t="n"/>
      <c r="K235" s="18" t="n"/>
      <c r="L235" s="24">
        <f>IF($A235="","",IF(COUNTIF('Payment Plans'!$A$5:$A$254,$B235)=0,"Unknown Plan ID",IF(AND($G235="Posted",$E235&gt;Setup!$B$3),"Future-Dated Payment",IF(COUNTIF($A$5:$A$1004,$A235)&gt;1,"Duplicate Payment ID","OK"))))</f>
        <v/>
      </c>
      <c r="M235" s="24">
        <f>IF($A235="","",IF(OR($B235="",$E235="",$F235&lt;=0,$G235="",$H235="",$J235=""),"Review",IF($L235&lt;&gt;"OK","Review","OK")))</f>
        <v/>
      </c>
    </row>
    <row r="236">
      <c r="A236" s="18" t="n"/>
      <c r="B236" s="18" t="n"/>
      <c r="C236" s="24">
        <f>IF($B236="","",IFERROR(INDEX('Payment Plans'!$B$5:$B$254,MATCH($B236,'Payment Plans'!$A$5:$A$254,0)),""))</f>
        <v/>
      </c>
      <c r="D236" s="24">
        <f>IF($B236="","",IFERROR(INDEX('Payment Plans'!$D$5:$D$254,MATCH($B236,'Payment Plans'!$A$5:$A$254,0)),""))</f>
        <v/>
      </c>
      <c r="E236" s="46" t="n"/>
      <c r="F236" s="47" t="n"/>
      <c r="G236" s="18" t="n"/>
      <c r="H236" s="18" t="n"/>
      <c r="I236" s="18" t="n"/>
      <c r="J236" s="18" t="n"/>
      <c r="K236" s="18" t="n"/>
      <c r="L236" s="24">
        <f>IF($A236="","",IF(COUNTIF('Payment Plans'!$A$5:$A$254,$B236)=0,"Unknown Plan ID",IF(AND($G236="Posted",$E236&gt;Setup!$B$3),"Future-Dated Payment",IF(COUNTIF($A$5:$A$1004,$A236)&gt;1,"Duplicate Payment ID","OK"))))</f>
        <v/>
      </c>
      <c r="M236" s="24">
        <f>IF($A236="","",IF(OR($B236="",$E236="",$F236&lt;=0,$G236="",$H236="",$J236=""),"Review",IF($L236&lt;&gt;"OK","Review","OK")))</f>
        <v/>
      </c>
    </row>
    <row r="237">
      <c r="A237" s="18" t="n"/>
      <c r="B237" s="18" t="n"/>
      <c r="C237" s="24">
        <f>IF($B237="","",IFERROR(INDEX('Payment Plans'!$B$5:$B$254,MATCH($B237,'Payment Plans'!$A$5:$A$254,0)),""))</f>
        <v/>
      </c>
      <c r="D237" s="24">
        <f>IF($B237="","",IFERROR(INDEX('Payment Plans'!$D$5:$D$254,MATCH($B237,'Payment Plans'!$A$5:$A$254,0)),""))</f>
        <v/>
      </c>
      <c r="E237" s="46" t="n"/>
      <c r="F237" s="47" t="n"/>
      <c r="G237" s="18" t="n"/>
      <c r="H237" s="18" t="n"/>
      <c r="I237" s="18" t="n"/>
      <c r="J237" s="18" t="n"/>
      <c r="K237" s="18" t="n"/>
      <c r="L237" s="24">
        <f>IF($A237="","",IF(COUNTIF('Payment Plans'!$A$5:$A$254,$B237)=0,"Unknown Plan ID",IF(AND($G237="Posted",$E237&gt;Setup!$B$3),"Future-Dated Payment",IF(COUNTIF($A$5:$A$1004,$A237)&gt;1,"Duplicate Payment ID","OK"))))</f>
        <v/>
      </c>
      <c r="M237" s="24">
        <f>IF($A237="","",IF(OR($B237="",$E237="",$F237&lt;=0,$G237="",$H237="",$J237=""),"Review",IF($L237&lt;&gt;"OK","Review","OK")))</f>
        <v/>
      </c>
    </row>
    <row r="238">
      <c r="A238" s="18" t="n"/>
      <c r="B238" s="18" t="n"/>
      <c r="C238" s="24">
        <f>IF($B238="","",IFERROR(INDEX('Payment Plans'!$B$5:$B$254,MATCH($B238,'Payment Plans'!$A$5:$A$254,0)),""))</f>
        <v/>
      </c>
      <c r="D238" s="24">
        <f>IF($B238="","",IFERROR(INDEX('Payment Plans'!$D$5:$D$254,MATCH($B238,'Payment Plans'!$A$5:$A$254,0)),""))</f>
        <v/>
      </c>
      <c r="E238" s="46" t="n"/>
      <c r="F238" s="47" t="n"/>
      <c r="G238" s="18" t="n"/>
      <c r="H238" s="18" t="n"/>
      <c r="I238" s="18" t="n"/>
      <c r="J238" s="18" t="n"/>
      <c r="K238" s="18" t="n"/>
      <c r="L238" s="24">
        <f>IF($A238="","",IF(COUNTIF('Payment Plans'!$A$5:$A$254,$B238)=0,"Unknown Plan ID",IF(AND($G238="Posted",$E238&gt;Setup!$B$3),"Future-Dated Payment",IF(COUNTIF($A$5:$A$1004,$A238)&gt;1,"Duplicate Payment ID","OK"))))</f>
        <v/>
      </c>
      <c r="M238" s="24">
        <f>IF($A238="","",IF(OR($B238="",$E238="",$F238&lt;=0,$G238="",$H238="",$J238=""),"Review",IF($L238&lt;&gt;"OK","Review","OK")))</f>
        <v/>
      </c>
    </row>
    <row r="239">
      <c r="A239" s="18" t="n"/>
      <c r="B239" s="18" t="n"/>
      <c r="C239" s="24">
        <f>IF($B239="","",IFERROR(INDEX('Payment Plans'!$B$5:$B$254,MATCH($B239,'Payment Plans'!$A$5:$A$254,0)),""))</f>
        <v/>
      </c>
      <c r="D239" s="24">
        <f>IF($B239="","",IFERROR(INDEX('Payment Plans'!$D$5:$D$254,MATCH($B239,'Payment Plans'!$A$5:$A$254,0)),""))</f>
        <v/>
      </c>
      <c r="E239" s="46" t="n"/>
      <c r="F239" s="47" t="n"/>
      <c r="G239" s="18" t="n"/>
      <c r="H239" s="18" t="n"/>
      <c r="I239" s="18" t="n"/>
      <c r="J239" s="18" t="n"/>
      <c r="K239" s="18" t="n"/>
      <c r="L239" s="24">
        <f>IF($A239="","",IF(COUNTIF('Payment Plans'!$A$5:$A$254,$B239)=0,"Unknown Plan ID",IF(AND($G239="Posted",$E239&gt;Setup!$B$3),"Future-Dated Payment",IF(COUNTIF($A$5:$A$1004,$A239)&gt;1,"Duplicate Payment ID","OK"))))</f>
        <v/>
      </c>
      <c r="M239" s="24">
        <f>IF($A239="","",IF(OR($B239="",$E239="",$F239&lt;=0,$G239="",$H239="",$J239=""),"Review",IF($L239&lt;&gt;"OK","Review","OK")))</f>
        <v/>
      </c>
    </row>
    <row r="240">
      <c r="A240" s="18" t="n"/>
      <c r="B240" s="18" t="n"/>
      <c r="C240" s="24">
        <f>IF($B240="","",IFERROR(INDEX('Payment Plans'!$B$5:$B$254,MATCH($B240,'Payment Plans'!$A$5:$A$254,0)),""))</f>
        <v/>
      </c>
      <c r="D240" s="24">
        <f>IF($B240="","",IFERROR(INDEX('Payment Plans'!$D$5:$D$254,MATCH($B240,'Payment Plans'!$A$5:$A$254,0)),""))</f>
        <v/>
      </c>
      <c r="E240" s="46" t="n"/>
      <c r="F240" s="47" t="n"/>
      <c r="G240" s="18" t="n"/>
      <c r="H240" s="18" t="n"/>
      <c r="I240" s="18" t="n"/>
      <c r="J240" s="18" t="n"/>
      <c r="K240" s="18" t="n"/>
      <c r="L240" s="24">
        <f>IF($A240="","",IF(COUNTIF('Payment Plans'!$A$5:$A$254,$B240)=0,"Unknown Plan ID",IF(AND($G240="Posted",$E240&gt;Setup!$B$3),"Future-Dated Payment",IF(COUNTIF($A$5:$A$1004,$A240)&gt;1,"Duplicate Payment ID","OK"))))</f>
        <v/>
      </c>
      <c r="M240" s="24">
        <f>IF($A240="","",IF(OR($B240="",$E240="",$F240&lt;=0,$G240="",$H240="",$J240=""),"Review",IF($L240&lt;&gt;"OK","Review","OK")))</f>
        <v/>
      </c>
    </row>
    <row r="241">
      <c r="A241" s="18" t="n"/>
      <c r="B241" s="18" t="n"/>
      <c r="C241" s="24">
        <f>IF($B241="","",IFERROR(INDEX('Payment Plans'!$B$5:$B$254,MATCH($B241,'Payment Plans'!$A$5:$A$254,0)),""))</f>
        <v/>
      </c>
      <c r="D241" s="24">
        <f>IF($B241="","",IFERROR(INDEX('Payment Plans'!$D$5:$D$254,MATCH($B241,'Payment Plans'!$A$5:$A$254,0)),""))</f>
        <v/>
      </c>
      <c r="E241" s="46" t="n"/>
      <c r="F241" s="47" t="n"/>
      <c r="G241" s="18" t="n"/>
      <c r="H241" s="18" t="n"/>
      <c r="I241" s="18" t="n"/>
      <c r="J241" s="18" t="n"/>
      <c r="K241" s="18" t="n"/>
      <c r="L241" s="24">
        <f>IF($A241="","",IF(COUNTIF('Payment Plans'!$A$5:$A$254,$B241)=0,"Unknown Plan ID",IF(AND($G241="Posted",$E241&gt;Setup!$B$3),"Future-Dated Payment",IF(COUNTIF($A$5:$A$1004,$A241)&gt;1,"Duplicate Payment ID","OK"))))</f>
        <v/>
      </c>
      <c r="M241" s="24">
        <f>IF($A241="","",IF(OR($B241="",$E241="",$F241&lt;=0,$G241="",$H241="",$J241=""),"Review",IF($L241&lt;&gt;"OK","Review","OK")))</f>
        <v/>
      </c>
    </row>
    <row r="242">
      <c r="A242" s="18" t="n"/>
      <c r="B242" s="18" t="n"/>
      <c r="C242" s="24">
        <f>IF($B242="","",IFERROR(INDEX('Payment Plans'!$B$5:$B$254,MATCH($B242,'Payment Plans'!$A$5:$A$254,0)),""))</f>
        <v/>
      </c>
      <c r="D242" s="24">
        <f>IF($B242="","",IFERROR(INDEX('Payment Plans'!$D$5:$D$254,MATCH($B242,'Payment Plans'!$A$5:$A$254,0)),""))</f>
        <v/>
      </c>
      <c r="E242" s="46" t="n"/>
      <c r="F242" s="47" t="n"/>
      <c r="G242" s="18" t="n"/>
      <c r="H242" s="18" t="n"/>
      <c r="I242" s="18" t="n"/>
      <c r="J242" s="18" t="n"/>
      <c r="K242" s="18" t="n"/>
      <c r="L242" s="24">
        <f>IF($A242="","",IF(COUNTIF('Payment Plans'!$A$5:$A$254,$B242)=0,"Unknown Plan ID",IF(AND($G242="Posted",$E242&gt;Setup!$B$3),"Future-Dated Payment",IF(COUNTIF($A$5:$A$1004,$A242)&gt;1,"Duplicate Payment ID","OK"))))</f>
        <v/>
      </c>
      <c r="M242" s="24">
        <f>IF($A242="","",IF(OR($B242="",$E242="",$F242&lt;=0,$G242="",$H242="",$J242=""),"Review",IF($L242&lt;&gt;"OK","Review","OK")))</f>
        <v/>
      </c>
    </row>
    <row r="243">
      <c r="A243" s="18" t="n"/>
      <c r="B243" s="18" t="n"/>
      <c r="C243" s="24">
        <f>IF($B243="","",IFERROR(INDEX('Payment Plans'!$B$5:$B$254,MATCH($B243,'Payment Plans'!$A$5:$A$254,0)),""))</f>
        <v/>
      </c>
      <c r="D243" s="24">
        <f>IF($B243="","",IFERROR(INDEX('Payment Plans'!$D$5:$D$254,MATCH($B243,'Payment Plans'!$A$5:$A$254,0)),""))</f>
        <v/>
      </c>
      <c r="E243" s="46" t="n"/>
      <c r="F243" s="47" t="n"/>
      <c r="G243" s="18" t="n"/>
      <c r="H243" s="18" t="n"/>
      <c r="I243" s="18" t="n"/>
      <c r="J243" s="18" t="n"/>
      <c r="K243" s="18" t="n"/>
      <c r="L243" s="24">
        <f>IF($A243="","",IF(COUNTIF('Payment Plans'!$A$5:$A$254,$B243)=0,"Unknown Plan ID",IF(AND($G243="Posted",$E243&gt;Setup!$B$3),"Future-Dated Payment",IF(COUNTIF($A$5:$A$1004,$A243)&gt;1,"Duplicate Payment ID","OK"))))</f>
        <v/>
      </c>
      <c r="M243" s="24">
        <f>IF($A243="","",IF(OR($B243="",$E243="",$F243&lt;=0,$G243="",$H243="",$J243=""),"Review",IF($L243&lt;&gt;"OK","Review","OK")))</f>
        <v/>
      </c>
    </row>
    <row r="244">
      <c r="A244" s="18" t="n"/>
      <c r="B244" s="18" t="n"/>
      <c r="C244" s="24">
        <f>IF($B244="","",IFERROR(INDEX('Payment Plans'!$B$5:$B$254,MATCH($B244,'Payment Plans'!$A$5:$A$254,0)),""))</f>
        <v/>
      </c>
      <c r="D244" s="24">
        <f>IF($B244="","",IFERROR(INDEX('Payment Plans'!$D$5:$D$254,MATCH($B244,'Payment Plans'!$A$5:$A$254,0)),""))</f>
        <v/>
      </c>
      <c r="E244" s="46" t="n"/>
      <c r="F244" s="47" t="n"/>
      <c r="G244" s="18" t="n"/>
      <c r="H244" s="18" t="n"/>
      <c r="I244" s="18" t="n"/>
      <c r="J244" s="18" t="n"/>
      <c r="K244" s="18" t="n"/>
      <c r="L244" s="24">
        <f>IF($A244="","",IF(COUNTIF('Payment Plans'!$A$5:$A$254,$B244)=0,"Unknown Plan ID",IF(AND($G244="Posted",$E244&gt;Setup!$B$3),"Future-Dated Payment",IF(COUNTIF($A$5:$A$1004,$A244)&gt;1,"Duplicate Payment ID","OK"))))</f>
        <v/>
      </c>
      <c r="M244" s="24">
        <f>IF($A244="","",IF(OR($B244="",$E244="",$F244&lt;=0,$G244="",$H244="",$J244=""),"Review",IF($L244&lt;&gt;"OK","Review","OK")))</f>
        <v/>
      </c>
    </row>
    <row r="245">
      <c r="A245" s="18" t="n"/>
      <c r="B245" s="18" t="n"/>
      <c r="C245" s="24">
        <f>IF($B245="","",IFERROR(INDEX('Payment Plans'!$B$5:$B$254,MATCH($B245,'Payment Plans'!$A$5:$A$254,0)),""))</f>
        <v/>
      </c>
      <c r="D245" s="24">
        <f>IF($B245="","",IFERROR(INDEX('Payment Plans'!$D$5:$D$254,MATCH($B245,'Payment Plans'!$A$5:$A$254,0)),""))</f>
        <v/>
      </c>
      <c r="E245" s="46" t="n"/>
      <c r="F245" s="47" t="n"/>
      <c r="G245" s="18" t="n"/>
      <c r="H245" s="18" t="n"/>
      <c r="I245" s="18" t="n"/>
      <c r="J245" s="18" t="n"/>
      <c r="K245" s="18" t="n"/>
      <c r="L245" s="24">
        <f>IF($A245="","",IF(COUNTIF('Payment Plans'!$A$5:$A$254,$B245)=0,"Unknown Plan ID",IF(AND($G245="Posted",$E245&gt;Setup!$B$3),"Future-Dated Payment",IF(COUNTIF($A$5:$A$1004,$A245)&gt;1,"Duplicate Payment ID","OK"))))</f>
        <v/>
      </c>
      <c r="M245" s="24">
        <f>IF($A245="","",IF(OR($B245="",$E245="",$F245&lt;=0,$G245="",$H245="",$J245=""),"Review",IF($L245&lt;&gt;"OK","Review","OK")))</f>
        <v/>
      </c>
    </row>
    <row r="246">
      <c r="A246" s="18" t="n"/>
      <c r="B246" s="18" t="n"/>
      <c r="C246" s="24">
        <f>IF($B246="","",IFERROR(INDEX('Payment Plans'!$B$5:$B$254,MATCH($B246,'Payment Plans'!$A$5:$A$254,0)),""))</f>
        <v/>
      </c>
      <c r="D246" s="24">
        <f>IF($B246="","",IFERROR(INDEX('Payment Plans'!$D$5:$D$254,MATCH($B246,'Payment Plans'!$A$5:$A$254,0)),""))</f>
        <v/>
      </c>
      <c r="E246" s="46" t="n"/>
      <c r="F246" s="47" t="n"/>
      <c r="G246" s="18" t="n"/>
      <c r="H246" s="18" t="n"/>
      <c r="I246" s="18" t="n"/>
      <c r="J246" s="18" t="n"/>
      <c r="K246" s="18" t="n"/>
      <c r="L246" s="24">
        <f>IF($A246="","",IF(COUNTIF('Payment Plans'!$A$5:$A$254,$B246)=0,"Unknown Plan ID",IF(AND($G246="Posted",$E246&gt;Setup!$B$3),"Future-Dated Payment",IF(COUNTIF($A$5:$A$1004,$A246)&gt;1,"Duplicate Payment ID","OK"))))</f>
        <v/>
      </c>
      <c r="M246" s="24">
        <f>IF($A246="","",IF(OR($B246="",$E246="",$F246&lt;=0,$G246="",$H246="",$J246=""),"Review",IF($L246&lt;&gt;"OK","Review","OK")))</f>
        <v/>
      </c>
    </row>
    <row r="247">
      <c r="A247" s="18" t="n"/>
      <c r="B247" s="18" t="n"/>
      <c r="C247" s="24">
        <f>IF($B247="","",IFERROR(INDEX('Payment Plans'!$B$5:$B$254,MATCH($B247,'Payment Plans'!$A$5:$A$254,0)),""))</f>
        <v/>
      </c>
      <c r="D247" s="24">
        <f>IF($B247="","",IFERROR(INDEX('Payment Plans'!$D$5:$D$254,MATCH($B247,'Payment Plans'!$A$5:$A$254,0)),""))</f>
        <v/>
      </c>
      <c r="E247" s="46" t="n"/>
      <c r="F247" s="47" t="n"/>
      <c r="G247" s="18" t="n"/>
      <c r="H247" s="18" t="n"/>
      <c r="I247" s="18" t="n"/>
      <c r="J247" s="18" t="n"/>
      <c r="K247" s="18" t="n"/>
      <c r="L247" s="24">
        <f>IF($A247="","",IF(COUNTIF('Payment Plans'!$A$5:$A$254,$B247)=0,"Unknown Plan ID",IF(AND($G247="Posted",$E247&gt;Setup!$B$3),"Future-Dated Payment",IF(COUNTIF($A$5:$A$1004,$A247)&gt;1,"Duplicate Payment ID","OK"))))</f>
        <v/>
      </c>
      <c r="M247" s="24">
        <f>IF($A247="","",IF(OR($B247="",$E247="",$F247&lt;=0,$G247="",$H247="",$J247=""),"Review",IF($L247&lt;&gt;"OK","Review","OK")))</f>
        <v/>
      </c>
    </row>
    <row r="248">
      <c r="A248" s="18" t="n"/>
      <c r="B248" s="18" t="n"/>
      <c r="C248" s="24">
        <f>IF($B248="","",IFERROR(INDEX('Payment Plans'!$B$5:$B$254,MATCH($B248,'Payment Plans'!$A$5:$A$254,0)),""))</f>
        <v/>
      </c>
      <c r="D248" s="24">
        <f>IF($B248="","",IFERROR(INDEX('Payment Plans'!$D$5:$D$254,MATCH($B248,'Payment Plans'!$A$5:$A$254,0)),""))</f>
        <v/>
      </c>
      <c r="E248" s="46" t="n"/>
      <c r="F248" s="47" t="n"/>
      <c r="G248" s="18" t="n"/>
      <c r="H248" s="18" t="n"/>
      <c r="I248" s="18" t="n"/>
      <c r="J248" s="18" t="n"/>
      <c r="K248" s="18" t="n"/>
      <c r="L248" s="24">
        <f>IF($A248="","",IF(COUNTIF('Payment Plans'!$A$5:$A$254,$B248)=0,"Unknown Plan ID",IF(AND($G248="Posted",$E248&gt;Setup!$B$3),"Future-Dated Payment",IF(COUNTIF($A$5:$A$1004,$A248)&gt;1,"Duplicate Payment ID","OK"))))</f>
        <v/>
      </c>
      <c r="M248" s="24">
        <f>IF($A248="","",IF(OR($B248="",$E248="",$F248&lt;=0,$G248="",$H248="",$J248=""),"Review",IF($L248&lt;&gt;"OK","Review","OK")))</f>
        <v/>
      </c>
    </row>
    <row r="249">
      <c r="A249" s="18" t="n"/>
      <c r="B249" s="18" t="n"/>
      <c r="C249" s="24">
        <f>IF($B249="","",IFERROR(INDEX('Payment Plans'!$B$5:$B$254,MATCH($B249,'Payment Plans'!$A$5:$A$254,0)),""))</f>
        <v/>
      </c>
      <c r="D249" s="24">
        <f>IF($B249="","",IFERROR(INDEX('Payment Plans'!$D$5:$D$254,MATCH($B249,'Payment Plans'!$A$5:$A$254,0)),""))</f>
        <v/>
      </c>
      <c r="E249" s="46" t="n"/>
      <c r="F249" s="47" t="n"/>
      <c r="G249" s="18" t="n"/>
      <c r="H249" s="18" t="n"/>
      <c r="I249" s="18" t="n"/>
      <c r="J249" s="18" t="n"/>
      <c r="K249" s="18" t="n"/>
      <c r="L249" s="24">
        <f>IF($A249="","",IF(COUNTIF('Payment Plans'!$A$5:$A$254,$B249)=0,"Unknown Plan ID",IF(AND($G249="Posted",$E249&gt;Setup!$B$3),"Future-Dated Payment",IF(COUNTIF($A$5:$A$1004,$A249)&gt;1,"Duplicate Payment ID","OK"))))</f>
        <v/>
      </c>
      <c r="M249" s="24">
        <f>IF($A249="","",IF(OR($B249="",$E249="",$F249&lt;=0,$G249="",$H249="",$J249=""),"Review",IF($L249&lt;&gt;"OK","Review","OK")))</f>
        <v/>
      </c>
    </row>
    <row r="250">
      <c r="A250" s="18" t="n"/>
      <c r="B250" s="18" t="n"/>
      <c r="C250" s="24">
        <f>IF($B250="","",IFERROR(INDEX('Payment Plans'!$B$5:$B$254,MATCH($B250,'Payment Plans'!$A$5:$A$254,0)),""))</f>
        <v/>
      </c>
      <c r="D250" s="24">
        <f>IF($B250="","",IFERROR(INDEX('Payment Plans'!$D$5:$D$254,MATCH($B250,'Payment Plans'!$A$5:$A$254,0)),""))</f>
        <v/>
      </c>
      <c r="E250" s="46" t="n"/>
      <c r="F250" s="47" t="n"/>
      <c r="G250" s="18" t="n"/>
      <c r="H250" s="18" t="n"/>
      <c r="I250" s="18" t="n"/>
      <c r="J250" s="18" t="n"/>
      <c r="K250" s="18" t="n"/>
      <c r="L250" s="24">
        <f>IF($A250="","",IF(COUNTIF('Payment Plans'!$A$5:$A$254,$B250)=0,"Unknown Plan ID",IF(AND($G250="Posted",$E250&gt;Setup!$B$3),"Future-Dated Payment",IF(COUNTIF($A$5:$A$1004,$A250)&gt;1,"Duplicate Payment ID","OK"))))</f>
        <v/>
      </c>
      <c r="M250" s="24">
        <f>IF($A250="","",IF(OR($B250="",$E250="",$F250&lt;=0,$G250="",$H250="",$J250=""),"Review",IF($L250&lt;&gt;"OK","Review","OK")))</f>
        <v/>
      </c>
    </row>
    <row r="251">
      <c r="A251" s="18" t="n"/>
      <c r="B251" s="18" t="n"/>
      <c r="C251" s="24">
        <f>IF($B251="","",IFERROR(INDEX('Payment Plans'!$B$5:$B$254,MATCH($B251,'Payment Plans'!$A$5:$A$254,0)),""))</f>
        <v/>
      </c>
      <c r="D251" s="24">
        <f>IF($B251="","",IFERROR(INDEX('Payment Plans'!$D$5:$D$254,MATCH($B251,'Payment Plans'!$A$5:$A$254,0)),""))</f>
        <v/>
      </c>
      <c r="E251" s="46" t="n"/>
      <c r="F251" s="47" t="n"/>
      <c r="G251" s="18" t="n"/>
      <c r="H251" s="18" t="n"/>
      <c r="I251" s="18" t="n"/>
      <c r="J251" s="18" t="n"/>
      <c r="K251" s="18" t="n"/>
      <c r="L251" s="24">
        <f>IF($A251="","",IF(COUNTIF('Payment Plans'!$A$5:$A$254,$B251)=0,"Unknown Plan ID",IF(AND($G251="Posted",$E251&gt;Setup!$B$3),"Future-Dated Payment",IF(COUNTIF($A$5:$A$1004,$A251)&gt;1,"Duplicate Payment ID","OK"))))</f>
        <v/>
      </c>
      <c r="M251" s="24">
        <f>IF($A251="","",IF(OR($B251="",$E251="",$F251&lt;=0,$G251="",$H251="",$J251=""),"Review",IF($L251&lt;&gt;"OK","Review","OK")))</f>
        <v/>
      </c>
    </row>
    <row r="252">
      <c r="A252" s="18" t="n"/>
      <c r="B252" s="18" t="n"/>
      <c r="C252" s="24">
        <f>IF($B252="","",IFERROR(INDEX('Payment Plans'!$B$5:$B$254,MATCH($B252,'Payment Plans'!$A$5:$A$254,0)),""))</f>
        <v/>
      </c>
      <c r="D252" s="24">
        <f>IF($B252="","",IFERROR(INDEX('Payment Plans'!$D$5:$D$254,MATCH($B252,'Payment Plans'!$A$5:$A$254,0)),""))</f>
        <v/>
      </c>
      <c r="E252" s="46" t="n"/>
      <c r="F252" s="47" t="n"/>
      <c r="G252" s="18" t="n"/>
      <c r="H252" s="18" t="n"/>
      <c r="I252" s="18" t="n"/>
      <c r="J252" s="18" t="n"/>
      <c r="K252" s="18" t="n"/>
      <c r="L252" s="24">
        <f>IF($A252="","",IF(COUNTIF('Payment Plans'!$A$5:$A$254,$B252)=0,"Unknown Plan ID",IF(AND($G252="Posted",$E252&gt;Setup!$B$3),"Future-Dated Payment",IF(COUNTIF($A$5:$A$1004,$A252)&gt;1,"Duplicate Payment ID","OK"))))</f>
        <v/>
      </c>
      <c r="M252" s="24">
        <f>IF($A252="","",IF(OR($B252="",$E252="",$F252&lt;=0,$G252="",$H252="",$J252=""),"Review",IF($L252&lt;&gt;"OK","Review","OK")))</f>
        <v/>
      </c>
    </row>
    <row r="253">
      <c r="A253" s="18" t="n"/>
      <c r="B253" s="18" t="n"/>
      <c r="C253" s="24">
        <f>IF($B253="","",IFERROR(INDEX('Payment Plans'!$B$5:$B$254,MATCH($B253,'Payment Plans'!$A$5:$A$254,0)),""))</f>
        <v/>
      </c>
      <c r="D253" s="24">
        <f>IF($B253="","",IFERROR(INDEX('Payment Plans'!$D$5:$D$254,MATCH($B253,'Payment Plans'!$A$5:$A$254,0)),""))</f>
        <v/>
      </c>
      <c r="E253" s="46" t="n"/>
      <c r="F253" s="47" t="n"/>
      <c r="G253" s="18" t="n"/>
      <c r="H253" s="18" t="n"/>
      <c r="I253" s="18" t="n"/>
      <c r="J253" s="18" t="n"/>
      <c r="K253" s="18" t="n"/>
      <c r="L253" s="24">
        <f>IF($A253="","",IF(COUNTIF('Payment Plans'!$A$5:$A$254,$B253)=0,"Unknown Plan ID",IF(AND($G253="Posted",$E253&gt;Setup!$B$3),"Future-Dated Payment",IF(COUNTIF($A$5:$A$1004,$A253)&gt;1,"Duplicate Payment ID","OK"))))</f>
        <v/>
      </c>
      <c r="M253" s="24">
        <f>IF($A253="","",IF(OR($B253="",$E253="",$F253&lt;=0,$G253="",$H253="",$J253=""),"Review",IF($L253&lt;&gt;"OK","Review","OK")))</f>
        <v/>
      </c>
    </row>
    <row r="254">
      <c r="A254" s="18" t="n"/>
      <c r="B254" s="18" t="n"/>
      <c r="C254" s="24">
        <f>IF($B254="","",IFERROR(INDEX('Payment Plans'!$B$5:$B$254,MATCH($B254,'Payment Plans'!$A$5:$A$254,0)),""))</f>
        <v/>
      </c>
      <c r="D254" s="24">
        <f>IF($B254="","",IFERROR(INDEX('Payment Plans'!$D$5:$D$254,MATCH($B254,'Payment Plans'!$A$5:$A$254,0)),""))</f>
        <v/>
      </c>
      <c r="E254" s="46" t="n"/>
      <c r="F254" s="47" t="n"/>
      <c r="G254" s="18" t="n"/>
      <c r="H254" s="18" t="n"/>
      <c r="I254" s="18" t="n"/>
      <c r="J254" s="18" t="n"/>
      <c r="K254" s="18" t="n"/>
      <c r="L254" s="24">
        <f>IF($A254="","",IF(COUNTIF('Payment Plans'!$A$5:$A$254,$B254)=0,"Unknown Plan ID",IF(AND($G254="Posted",$E254&gt;Setup!$B$3),"Future-Dated Payment",IF(COUNTIF($A$5:$A$1004,$A254)&gt;1,"Duplicate Payment ID","OK"))))</f>
        <v/>
      </c>
      <c r="M254" s="24">
        <f>IF($A254="","",IF(OR($B254="",$E254="",$F254&lt;=0,$G254="",$H254="",$J254=""),"Review",IF($L254&lt;&gt;"OK","Review","OK")))</f>
        <v/>
      </c>
    </row>
    <row r="255">
      <c r="A255" s="18" t="n"/>
      <c r="B255" s="18" t="n"/>
      <c r="C255" s="24">
        <f>IF($B255="","",IFERROR(INDEX('Payment Plans'!$B$5:$B$254,MATCH($B255,'Payment Plans'!$A$5:$A$254,0)),""))</f>
        <v/>
      </c>
      <c r="D255" s="24">
        <f>IF($B255="","",IFERROR(INDEX('Payment Plans'!$D$5:$D$254,MATCH($B255,'Payment Plans'!$A$5:$A$254,0)),""))</f>
        <v/>
      </c>
      <c r="E255" s="46" t="n"/>
      <c r="F255" s="47" t="n"/>
      <c r="G255" s="18" t="n"/>
      <c r="H255" s="18" t="n"/>
      <c r="I255" s="18" t="n"/>
      <c r="J255" s="18" t="n"/>
      <c r="K255" s="18" t="n"/>
      <c r="L255" s="24">
        <f>IF($A255="","",IF(COUNTIF('Payment Plans'!$A$5:$A$254,$B255)=0,"Unknown Plan ID",IF(AND($G255="Posted",$E255&gt;Setup!$B$3),"Future-Dated Payment",IF(COUNTIF($A$5:$A$1004,$A255)&gt;1,"Duplicate Payment ID","OK"))))</f>
        <v/>
      </c>
      <c r="M255" s="24">
        <f>IF($A255="","",IF(OR($B255="",$E255="",$F255&lt;=0,$G255="",$H255="",$J255=""),"Review",IF($L255&lt;&gt;"OK","Review","OK")))</f>
        <v/>
      </c>
    </row>
    <row r="256">
      <c r="A256" s="18" t="n"/>
      <c r="B256" s="18" t="n"/>
      <c r="C256" s="24">
        <f>IF($B256="","",IFERROR(INDEX('Payment Plans'!$B$5:$B$254,MATCH($B256,'Payment Plans'!$A$5:$A$254,0)),""))</f>
        <v/>
      </c>
      <c r="D256" s="24">
        <f>IF($B256="","",IFERROR(INDEX('Payment Plans'!$D$5:$D$254,MATCH($B256,'Payment Plans'!$A$5:$A$254,0)),""))</f>
        <v/>
      </c>
      <c r="E256" s="46" t="n"/>
      <c r="F256" s="47" t="n"/>
      <c r="G256" s="18" t="n"/>
      <c r="H256" s="18" t="n"/>
      <c r="I256" s="18" t="n"/>
      <c r="J256" s="18" t="n"/>
      <c r="K256" s="18" t="n"/>
      <c r="L256" s="24">
        <f>IF($A256="","",IF(COUNTIF('Payment Plans'!$A$5:$A$254,$B256)=0,"Unknown Plan ID",IF(AND($G256="Posted",$E256&gt;Setup!$B$3),"Future-Dated Payment",IF(COUNTIF($A$5:$A$1004,$A256)&gt;1,"Duplicate Payment ID","OK"))))</f>
        <v/>
      </c>
      <c r="M256" s="24">
        <f>IF($A256="","",IF(OR($B256="",$E256="",$F256&lt;=0,$G256="",$H256="",$J256=""),"Review",IF($L256&lt;&gt;"OK","Review","OK")))</f>
        <v/>
      </c>
    </row>
    <row r="257">
      <c r="A257" s="18" t="n"/>
      <c r="B257" s="18" t="n"/>
      <c r="C257" s="24">
        <f>IF($B257="","",IFERROR(INDEX('Payment Plans'!$B$5:$B$254,MATCH($B257,'Payment Plans'!$A$5:$A$254,0)),""))</f>
        <v/>
      </c>
      <c r="D257" s="24">
        <f>IF($B257="","",IFERROR(INDEX('Payment Plans'!$D$5:$D$254,MATCH($B257,'Payment Plans'!$A$5:$A$254,0)),""))</f>
        <v/>
      </c>
      <c r="E257" s="46" t="n"/>
      <c r="F257" s="47" t="n"/>
      <c r="G257" s="18" t="n"/>
      <c r="H257" s="18" t="n"/>
      <c r="I257" s="18" t="n"/>
      <c r="J257" s="18" t="n"/>
      <c r="K257" s="18" t="n"/>
      <c r="L257" s="24">
        <f>IF($A257="","",IF(COUNTIF('Payment Plans'!$A$5:$A$254,$B257)=0,"Unknown Plan ID",IF(AND($G257="Posted",$E257&gt;Setup!$B$3),"Future-Dated Payment",IF(COUNTIF($A$5:$A$1004,$A257)&gt;1,"Duplicate Payment ID","OK"))))</f>
        <v/>
      </c>
      <c r="M257" s="24">
        <f>IF($A257="","",IF(OR($B257="",$E257="",$F257&lt;=0,$G257="",$H257="",$J257=""),"Review",IF($L257&lt;&gt;"OK","Review","OK")))</f>
        <v/>
      </c>
    </row>
    <row r="258">
      <c r="A258" s="18" t="n"/>
      <c r="B258" s="18" t="n"/>
      <c r="C258" s="24">
        <f>IF($B258="","",IFERROR(INDEX('Payment Plans'!$B$5:$B$254,MATCH($B258,'Payment Plans'!$A$5:$A$254,0)),""))</f>
        <v/>
      </c>
      <c r="D258" s="24">
        <f>IF($B258="","",IFERROR(INDEX('Payment Plans'!$D$5:$D$254,MATCH($B258,'Payment Plans'!$A$5:$A$254,0)),""))</f>
        <v/>
      </c>
      <c r="E258" s="46" t="n"/>
      <c r="F258" s="47" t="n"/>
      <c r="G258" s="18" t="n"/>
      <c r="H258" s="18" t="n"/>
      <c r="I258" s="18" t="n"/>
      <c r="J258" s="18" t="n"/>
      <c r="K258" s="18" t="n"/>
      <c r="L258" s="24">
        <f>IF($A258="","",IF(COUNTIF('Payment Plans'!$A$5:$A$254,$B258)=0,"Unknown Plan ID",IF(AND($G258="Posted",$E258&gt;Setup!$B$3),"Future-Dated Payment",IF(COUNTIF($A$5:$A$1004,$A258)&gt;1,"Duplicate Payment ID","OK"))))</f>
        <v/>
      </c>
      <c r="M258" s="24">
        <f>IF($A258="","",IF(OR($B258="",$E258="",$F258&lt;=0,$G258="",$H258="",$J258=""),"Review",IF($L258&lt;&gt;"OK","Review","OK")))</f>
        <v/>
      </c>
    </row>
    <row r="259">
      <c r="A259" s="18" t="n"/>
      <c r="B259" s="18" t="n"/>
      <c r="C259" s="24">
        <f>IF($B259="","",IFERROR(INDEX('Payment Plans'!$B$5:$B$254,MATCH($B259,'Payment Plans'!$A$5:$A$254,0)),""))</f>
        <v/>
      </c>
      <c r="D259" s="24">
        <f>IF($B259="","",IFERROR(INDEX('Payment Plans'!$D$5:$D$254,MATCH($B259,'Payment Plans'!$A$5:$A$254,0)),""))</f>
        <v/>
      </c>
      <c r="E259" s="46" t="n"/>
      <c r="F259" s="47" t="n"/>
      <c r="G259" s="18" t="n"/>
      <c r="H259" s="18" t="n"/>
      <c r="I259" s="18" t="n"/>
      <c r="J259" s="18" t="n"/>
      <c r="K259" s="18" t="n"/>
      <c r="L259" s="24">
        <f>IF($A259="","",IF(COUNTIF('Payment Plans'!$A$5:$A$254,$B259)=0,"Unknown Plan ID",IF(AND($G259="Posted",$E259&gt;Setup!$B$3),"Future-Dated Payment",IF(COUNTIF($A$5:$A$1004,$A259)&gt;1,"Duplicate Payment ID","OK"))))</f>
        <v/>
      </c>
      <c r="M259" s="24">
        <f>IF($A259="","",IF(OR($B259="",$E259="",$F259&lt;=0,$G259="",$H259="",$J259=""),"Review",IF($L259&lt;&gt;"OK","Review","OK")))</f>
        <v/>
      </c>
    </row>
    <row r="260">
      <c r="A260" s="18" t="n"/>
      <c r="B260" s="18" t="n"/>
      <c r="C260" s="24">
        <f>IF($B260="","",IFERROR(INDEX('Payment Plans'!$B$5:$B$254,MATCH($B260,'Payment Plans'!$A$5:$A$254,0)),""))</f>
        <v/>
      </c>
      <c r="D260" s="24">
        <f>IF($B260="","",IFERROR(INDEX('Payment Plans'!$D$5:$D$254,MATCH($B260,'Payment Plans'!$A$5:$A$254,0)),""))</f>
        <v/>
      </c>
      <c r="E260" s="46" t="n"/>
      <c r="F260" s="47" t="n"/>
      <c r="G260" s="18" t="n"/>
      <c r="H260" s="18" t="n"/>
      <c r="I260" s="18" t="n"/>
      <c r="J260" s="18" t="n"/>
      <c r="K260" s="18" t="n"/>
      <c r="L260" s="24">
        <f>IF($A260="","",IF(COUNTIF('Payment Plans'!$A$5:$A$254,$B260)=0,"Unknown Plan ID",IF(AND($G260="Posted",$E260&gt;Setup!$B$3),"Future-Dated Payment",IF(COUNTIF($A$5:$A$1004,$A260)&gt;1,"Duplicate Payment ID","OK"))))</f>
        <v/>
      </c>
      <c r="M260" s="24">
        <f>IF($A260="","",IF(OR($B260="",$E260="",$F260&lt;=0,$G260="",$H260="",$J260=""),"Review",IF($L260&lt;&gt;"OK","Review","OK")))</f>
        <v/>
      </c>
    </row>
    <row r="261">
      <c r="A261" s="18" t="n"/>
      <c r="B261" s="18" t="n"/>
      <c r="C261" s="24">
        <f>IF($B261="","",IFERROR(INDEX('Payment Plans'!$B$5:$B$254,MATCH($B261,'Payment Plans'!$A$5:$A$254,0)),""))</f>
        <v/>
      </c>
      <c r="D261" s="24">
        <f>IF($B261="","",IFERROR(INDEX('Payment Plans'!$D$5:$D$254,MATCH($B261,'Payment Plans'!$A$5:$A$254,0)),""))</f>
        <v/>
      </c>
      <c r="E261" s="46" t="n"/>
      <c r="F261" s="47" t="n"/>
      <c r="G261" s="18" t="n"/>
      <c r="H261" s="18" t="n"/>
      <c r="I261" s="18" t="n"/>
      <c r="J261" s="18" t="n"/>
      <c r="K261" s="18" t="n"/>
      <c r="L261" s="24">
        <f>IF($A261="","",IF(COUNTIF('Payment Plans'!$A$5:$A$254,$B261)=0,"Unknown Plan ID",IF(AND($G261="Posted",$E261&gt;Setup!$B$3),"Future-Dated Payment",IF(COUNTIF($A$5:$A$1004,$A261)&gt;1,"Duplicate Payment ID","OK"))))</f>
        <v/>
      </c>
      <c r="M261" s="24">
        <f>IF($A261="","",IF(OR($B261="",$E261="",$F261&lt;=0,$G261="",$H261="",$J261=""),"Review",IF($L261&lt;&gt;"OK","Review","OK")))</f>
        <v/>
      </c>
    </row>
    <row r="262">
      <c r="A262" s="18" t="n"/>
      <c r="B262" s="18" t="n"/>
      <c r="C262" s="24">
        <f>IF($B262="","",IFERROR(INDEX('Payment Plans'!$B$5:$B$254,MATCH($B262,'Payment Plans'!$A$5:$A$254,0)),""))</f>
        <v/>
      </c>
      <c r="D262" s="24">
        <f>IF($B262="","",IFERROR(INDEX('Payment Plans'!$D$5:$D$254,MATCH($B262,'Payment Plans'!$A$5:$A$254,0)),""))</f>
        <v/>
      </c>
      <c r="E262" s="46" t="n"/>
      <c r="F262" s="47" t="n"/>
      <c r="G262" s="18" t="n"/>
      <c r="H262" s="18" t="n"/>
      <c r="I262" s="18" t="n"/>
      <c r="J262" s="18" t="n"/>
      <c r="K262" s="18" t="n"/>
      <c r="L262" s="24">
        <f>IF($A262="","",IF(COUNTIF('Payment Plans'!$A$5:$A$254,$B262)=0,"Unknown Plan ID",IF(AND($G262="Posted",$E262&gt;Setup!$B$3),"Future-Dated Payment",IF(COUNTIF($A$5:$A$1004,$A262)&gt;1,"Duplicate Payment ID","OK"))))</f>
        <v/>
      </c>
      <c r="M262" s="24">
        <f>IF($A262="","",IF(OR($B262="",$E262="",$F262&lt;=0,$G262="",$H262="",$J262=""),"Review",IF($L262&lt;&gt;"OK","Review","OK")))</f>
        <v/>
      </c>
    </row>
    <row r="263">
      <c r="A263" s="18" t="n"/>
      <c r="B263" s="18" t="n"/>
      <c r="C263" s="24">
        <f>IF($B263="","",IFERROR(INDEX('Payment Plans'!$B$5:$B$254,MATCH($B263,'Payment Plans'!$A$5:$A$254,0)),""))</f>
        <v/>
      </c>
      <c r="D263" s="24">
        <f>IF($B263="","",IFERROR(INDEX('Payment Plans'!$D$5:$D$254,MATCH($B263,'Payment Plans'!$A$5:$A$254,0)),""))</f>
        <v/>
      </c>
      <c r="E263" s="46" t="n"/>
      <c r="F263" s="47" t="n"/>
      <c r="G263" s="18" t="n"/>
      <c r="H263" s="18" t="n"/>
      <c r="I263" s="18" t="n"/>
      <c r="J263" s="18" t="n"/>
      <c r="K263" s="18" t="n"/>
      <c r="L263" s="24">
        <f>IF($A263="","",IF(COUNTIF('Payment Plans'!$A$5:$A$254,$B263)=0,"Unknown Plan ID",IF(AND($G263="Posted",$E263&gt;Setup!$B$3),"Future-Dated Payment",IF(COUNTIF($A$5:$A$1004,$A263)&gt;1,"Duplicate Payment ID","OK"))))</f>
        <v/>
      </c>
      <c r="M263" s="24">
        <f>IF($A263="","",IF(OR($B263="",$E263="",$F263&lt;=0,$G263="",$H263="",$J263=""),"Review",IF($L263&lt;&gt;"OK","Review","OK")))</f>
        <v/>
      </c>
    </row>
    <row r="264">
      <c r="A264" s="18" t="n"/>
      <c r="B264" s="18" t="n"/>
      <c r="C264" s="24">
        <f>IF($B264="","",IFERROR(INDEX('Payment Plans'!$B$5:$B$254,MATCH($B264,'Payment Plans'!$A$5:$A$254,0)),""))</f>
        <v/>
      </c>
      <c r="D264" s="24">
        <f>IF($B264="","",IFERROR(INDEX('Payment Plans'!$D$5:$D$254,MATCH($B264,'Payment Plans'!$A$5:$A$254,0)),""))</f>
        <v/>
      </c>
      <c r="E264" s="46" t="n"/>
      <c r="F264" s="47" t="n"/>
      <c r="G264" s="18" t="n"/>
      <c r="H264" s="18" t="n"/>
      <c r="I264" s="18" t="n"/>
      <c r="J264" s="18" t="n"/>
      <c r="K264" s="18" t="n"/>
      <c r="L264" s="24">
        <f>IF($A264="","",IF(COUNTIF('Payment Plans'!$A$5:$A$254,$B264)=0,"Unknown Plan ID",IF(AND($G264="Posted",$E264&gt;Setup!$B$3),"Future-Dated Payment",IF(COUNTIF($A$5:$A$1004,$A264)&gt;1,"Duplicate Payment ID","OK"))))</f>
        <v/>
      </c>
      <c r="M264" s="24">
        <f>IF($A264="","",IF(OR($B264="",$E264="",$F264&lt;=0,$G264="",$H264="",$J264=""),"Review",IF($L264&lt;&gt;"OK","Review","OK")))</f>
        <v/>
      </c>
    </row>
    <row r="265">
      <c r="A265" s="18" t="n"/>
      <c r="B265" s="18" t="n"/>
      <c r="C265" s="24">
        <f>IF($B265="","",IFERROR(INDEX('Payment Plans'!$B$5:$B$254,MATCH($B265,'Payment Plans'!$A$5:$A$254,0)),""))</f>
        <v/>
      </c>
      <c r="D265" s="24">
        <f>IF($B265="","",IFERROR(INDEX('Payment Plans'!$D$5:$D$254,MATCH($B265,'Payment Plans'!$A$5:$A$254,0)),""))</f>
        <v/>
      </c>
      <c r="E265" s="46" t="n"/>
      <c r="F265" s="47" t="n"/>
      <c r="G265" s="18" t="n"/>
      <c r="H265" s="18" t="n"/>
      <c r="I265" s="18" t="n"/>
      <c r="J265" s="18" t="n"/>
      <c r="K265" s="18" t="n"/>
      <c r="L265" s="24">
        <f>IF($A265="","",IF(COUNTIF('Payment Plans'!$A$5:$A$254,$B265)=0,"Unknown Plan ID",IF(AND($G265="Posted",$E265&gt;Setup!$B$3),"Future-Dated Payment",IF(COUNTIF($A$5:$A$1004,$A265)&gt;1,"Duplicate Payment ID","OK"))))</f>
        <v/>
      </c>
      <c r="M265" s="24">
        <f>IF($A265="","",IF(OR($B265="",$E265="",$F265&lt;=0,$G265="",$H265="",$J265=""),"Review",IF($L265&lt;&gt;"OK","Review","OK")))</f>
        <v/>
      </c>
    </row>
    <row r="266">
      <c r="A266" s="18" t="n"/>
      <c r="B266" s="18" t="n"/>
      <c r="C266" s="24">
        <f>IF($B266="","",IFERROR(INDEX('Payment Plans'!$B$5:$B$254,MATCH($B266,'Payment Plans'!$A$5:$A$254,0)),""))</f>
        <v/>
      </c>
      <c r="D266" s="24">
        <f>IF($B266="","",IFERROR(INDEX('Payment Plans'!$D$5:$D$254,MATCH($B266,'Payment Plans'!$A$5:$A$254,0)),""))</f>
        <v/>
      </c>
      <c r="E266" s="46" t="n"/>
      <c r="F266" s="47" t="n"/>
      <c r="G266" s="18" t="n"/>
      <c r="H266" s="18" t="n"/>
      <c r="I266" s="18" t="n"/>
      <c r="J266" s="18" t="n"/>
      <c r="K266" s="18" t="n"/>
      <c r="L266" s="24">
        <f>IF($A266="","",IF(COUNTIF('Payment Plans'!$A$5:$A$254,$B266)=0,"Unknown Plan ID",IF(AND($G266="Posted",$E266&gt;Setup!$B$3),"Future-Dated Payment",IF(COUNTIF($A$5:$A$1004,$A266)&gt;1,"Duplicate Payment ID","OK"))))</f>
        <v/>
      </c>
      <c r="M266" s="24">
        <f>IF($A266="","",IF(OR($B266="",$E266="",$F266&lt;=0,$G266="",$H266="",$J266=""),"Review",IF($L266&lt;&gt;"OK","Review","OK")))</f>
        <v/>
      </c>
    </row>
    <row r="267">
      <c r="A267" s="18" t="n"/>
      <c r="B267" s="18" t="n"/>
      <c r="C267" s="24">
        <f>IF($B267="","",IFERROR(INDEX('Payment Plans'!$B$5:$B$254,MATCH($B267,'Payment Plans'!$A$5:$A$254,0)),""))</f>
        <v/>
      </c>
      <c r="D267" s="24">
        <f>IF($B267="","",IFERROR(INDEX('Payment Plans'!$D$5:$D$254,MATCH($B267,'Payment Plans'!$A$5:$A$254,0)),""))</f>
        <v/>
      </c>
      <c r="E267" s="46" t="n"/>
      <c r="F267" s="47" t="n"/>
      <c r="G267" s="18" t="n"/>
      <c r="H267" s="18" t="n"/>
      <c r="I267" s="18" t="n"/>
      <c r="J267" s="18" t="n"/>
      <c r="K267" s="18" t="n"/>
      <c r="L267" s="24">
        <f>IF($A267="","",IF(COUNTIF('Payment Plans'!$A$5:$A$254,$B267)=0,"Unknown Plan ID",IF(AND($G267="Posted",$E267&gt;Setup!$B$3),"Future-Dated Payment",IF(COUNTIF($A$5:$A$1004,$A267)&gt;1,"Duplicate Payment ID","OK"))))</f>
        <v/>
      </c>
      <c r="M267" s="24">
        <f>IF($A267="","",IF(OR($B267="",$E267="",$F267&lt;=0,$G267="",$H267="",$J267=""),"Review",IF($L267&lt;&gt;"OK","Review","OK")))</f>
        <v/>
      </c>
    </row>
    <row r="268">
      <c r="A268" s="18" t="n"/>
      <c r="B268" s="18" t="n"/>
      <c r="C268" s="24">
        <f>IF($B268="","",IFERROR(INDEX('Payment Plans'!$B$5:$B$254,MATCH($B268,'Payment Plans'!$A$5:$A$254,0)),""))</f>
        <v/>
      </c>
      <c r="D268" s="24">
        <f>IF($B268="","",IFERROR(INDEX('Payment Plans'!$D$5:$D$254,MATCH($B268,'Payment Plans'!$A$5:$A$254,0)),""))</f>
        <v/>
      </c>
      <c r="E268" s="46" t="n"/>
      <c r="F268" s="47" t="n"/>
      <c r="G268" s="18" t="n"/>
      <c r="H268" s="18" t="n"/>
      <c r="I268" s="18" t="n"/>
      <c r="J268" s="18" t="n"/>
      <c r="K268" s="18" t="n"/>
      <c r="L268" s="24">
        <f>IF($A268="","",IF(COUNTIF('Payment Plans'!$A$5:$A$254,$B268)=0,"Unknown Plan ID",IF(AND($G268="Posted",$E268&gt;Setup!$B$3),"Future-Dated Payment",IF(COUNTIF($A$5:$A$1004,$A268)&gt;1,"Duplicate Payment ID","OK"))))</f>
        <v/>
      </c>
      <c r="M268" s="24">
        <f>IF($A268="","",IF(OR($B268="",$E268="",$F268&lt;=0,$G268="",$H268="",$J268=""),"Review",IF($L268&lt;&gt;"OK","Review","OK")))</f>
        <v/>
      </c>
    </row>
    <row r="269">
      <c r="A269" s="18" t="n"/>
      <c r="B269" s="18" t="n"/>
      <c r="C269" s="24">
        <f>IF($B269="","",IFERROR(INDEX('Payment Plans'!$B$5:$B$254,MATCH($B269,'Payment Plans'!$A$5:$A$254,0)),""))</f>
        <v/>
      </c>
      <c r="D269" s="24">
        <f>IF($B269="","",IFERROR(INDEX('Payment Plans'!$D$5:$D$254,MATCH($B269,'Payment Plans'!$A$5:$A$254,0)),""))</f>
        <v/>
      </c>
      <c r="E269" s="46" t="n"/>
      <c r="F269" s="47" t="n"/>
      <c r="G269" s="18" t="n"/>
      <c r="H269" s="18" t="n"/>
      <c r="I269" s="18" t="n"/>
      <c r="J269" s="18" t="n"/>
      <c r="K269" s="18" t="n"/>
      <c r="L269" s="24">
        <f>IF($A269="","",IF(COUNTIF('Payment Plans'!$A$5:$A$254,$B269)=0,"Unknown Plan ID",IF(AND($G269="Posted",$E269&gt;Setup!$B$3),"Future-Dated Payment",IF(COUNTIF($A$5:$A$1004,$A269)&gt;1,"Duplicate Payment ID","OK"))))</f>
        <v/>
      </c>
      <c r="M269" s="24">
        <f>IF($A269="","",IF(OR($B269="",$E269="",$F269&lt;=0,$G269="",$H269="",$J269=""),"Review",IF($L269&lt;&gt;"OK","Review","OK")))</f>
        <v/>
      </c>
    </row>
    <row r="270">
      <c r="A270" s="18" t="n"/>
      <c r="B270" s="18" t="n"/>
      <c r="C270" s="24">
        <f>IF($B270="","",IFERROR(INDEX('Payment Plans'!$B$5:$B$254,MATCH($B270,'Payment Plans'!$A$5:$A$254,0)),""))</f>
        <v/>
      </c>
      <c r="D270" s="24">
        <f>IF($B270="","",IFERROR(INDEX('Payment Plans'!$D$5:$D$254,MATCH($B270,'Payment Plans'!$A$5:$A$254,0)),""))</f>
        <v/>
      </c>
      <c r="E270" s="46" t="n"/>
      <c r="F270" s="47" t="n"/>
      <c r="G270" s="18" t="n"/>
      <c r="H270" s="18" t="n"/>
      <c r="I270" s="18" t="n"/>
      <c r="J270" s="18" t="n"/>
      <c r="K270" s="18" t="n"/>
      <c r="L270" s="24">
        <f>IF($A270="","",IF(COUNTIF('Payment Plans'!$A$5:$A$254,$B270)=0,"Unknown Plan ID",IF(AND($G270="Posted",$E270&gt;Setup!$B$3),"Future-Dated Payment",IF(COUNTIF($A$5:$A$1004,$A270)&gt;1,"Duplicate Payment ID","OK"))))</f>
        <v/>
      </c>
      <c r="M270" s="24">
        <f>IF($A270="","",IF(OR($B270="",$E270="",$F270&lt;=0,$G270="",$H270="",$J270=""),"Review",IF($L270&lt;&gt;"OK","Review","OK")))</f>
        <v/>
      </c>
    </row>
    <row r="271">
      <c r="A271" s="18" t="n"/>
      <c r="B271" s="18" t="n"/>
      <c r="C271" s="24">
        <f>IF($B271="","",IFERROR(INDEX('Payment Plans'!$B$5:$B$254,MATCH($B271,'Payment Plans'!$A$5:$A$254,0)),""))</f>
        <v/>
      </c>
      <c r="D271" s="24">
        <f>IF($B271="","",IFERROR(INDEX('Payment Plans'!$D$5:$D$254,MATCH($B271,'Payment Plans'!$A$5:$A$254,0)),""))</f>
        <v/>
      </c>
      <c r="E271" s="46" t="n"/>
      <c r="F271" s="47" t="n"/>
      <c r="G271" s="18" t="n"/>
      <c r="H271" s="18" t="n"/>
      <c r="I271" s="18" t="n"/>
      <c r="J271" s="18" t="n"/>
      <c r="K271" s="18" t="n"/>
      <c r="L271" s="24">
        <f>IF($A271="","",IF(COUNTIF('Payment Plans'!$A$5:$A$254,$B271)=0,"Unknown Plan ID",IF(AND($G271="Posted",$E271&gt;Setup!$B$3),"Future-Dated Payment",IF(COUNTIF($A$5:$A$1004,$A271)&gt;1,"Duplicate Payment ID","OK"))))</f>
        <v/>
      </c>
      <c r="M271" s="24">
        <f>IF($A271="","",IF(OR($B271="",$E271="",$F271&lt;=0,$G271="",$H271="",$J271=""),"Review",IF($L271&lt;&gt;"OK","Review","OK")))</f>
        <v/>
      </c>
    </row>
    <row r="272">
      <c r="A272" s="18" t="n"/>
      <c r="B272" s="18" t="n"/>
      <c r="C272" s="24">
        <f>IF($B272="","",IFERROR(INDEX('Payment Plans'!$B$5:$B$254,MATCH($B272,'Payment Plans'!$A$5:$A$254,0)),""))</f>
        <v/>
      </c>
      <c r="D272" s="24">
        <f>IF($B272="","",IFERROR(INDEX('Payment Plans'!$D$5:$D$254,MATCH($B272,'Payment Plans'!$A$5:$A$254,0)),""))</f>
        <v/>
      </c>
      <c r="E272" s="46" t="n"/>
      <c r="F272" s="47" t="n"/>
      <c r="G272" s="18" t="n"/>
      <c r="H272" s="18" t="n"/>
      <c r="I272" s="18" t="n"/>
      <c r="J272" s="18" t="n"/>
      <c r="K272" s="18" t="n"/>
      <c r="L272" s="24">
        <f>IF($A272="","",IF(COUNTIF('Payment Plans'!$A$5:$A$254,$B272)=0,"Unknown Plan ID",IF(AND($G272="Posted",$E272&gt;Setup!$B$3),"Future-Dated Payment",IF(COUNTIF($A$5:$A$1004,$A272)&gt;1,"Duplicate Payment ID","OK"))))</f>
        <v/>
      </c>
      <c r="M272" s="24">
        <f>IF($A272="","",IF(OR($B272="",$E272="",$F272&lt;=0,$G272="",$H272="",$J272=""),"Review",IF($L272&lt;&gt;"OK","Review","OK")))</f>
        <v/>
      </c>
    </row>
    <row r="273">
      <c r="A273" s="18" t="n"/>
      <c r="B273" s="18" t="n"/>
      <c r="C273" s="24">
        <f>IF($B273="","",IFERROR(INDEX('Payment Plans'!$B$5:$B$254,MATCH($B273,'Payment Plans'!$A$5:$A$254,0)),""))</f>
        <v/>
      </c>
      <c r="D273" s="24">
        <f>IF($B273="","",IFERROR(INDEX('Payment Plans'!$D$5:$D$254,MATCH($B273,'Payment Plans'!$A$5:$A$254,0)),""))</f>
        <v/>
      </c>
      <c r="E273" s="46" t="n"/>
      <c r="F273" s="47" t="n"/>
      <c r="G273" s="18" t="n"/>
      <c r="H273" s="18" t="n"/>
      <c r="I273" s="18" t="n"/>
      <c r="J273" s="18" t="n"/>
      <c r="K273" s="18" t="n"/>
      <c r="L273" s="24">
        <f>IF($A273="","",IF(COUNTIF('Payment Plans'!$A$5:$A$254,$B273)=0,"Unknown Plan ID",IF(AND($G273="Posted",$E273&gt;Setup!$B$3),"Future-Dated Payment",IF(COUNTIF($A$5:$A$1004,$A273)&gt;1,"Duplicate Payment ID","OK"))))</f>
        <v/>
      </c>
      <c r="M273" s="24">
        <f>IF($A273="","",IF(OR($B273="",$E273="",$F273&lt;=0,$G273="",$H273="",$J273=""),"Review",IF($L273&lt;&gt;"OK","Review","OK")))</f>
        <v/>
      </c>
    </row>
    <row r="274">
      <c r="A274" s="18" t="n"/>
      <c r="B274" s="18" t="n"/>
      <c r="C274" s="24">
        <f>IF($B274="","",IFERROR(INDEX('Payment Plans'!$B$5:$B$254,MATCH($B274,'Payment Plans'!$A$5:$A$254,0)),""))</f>
        <v/>
      </c>
      <c r="D274" s="24">
        <f>IF($B274="","",IFERROR(INDEX('Payment Plans'!$D$5:$D$254,MATCH($B274,'Payment Plans'!$A$5:$A$254,0)),""))</f>
        <v/>
      </c>
      <c r="E274" s="46" t="n"/>
      <c r="F274" s="47" t="n"/>
      <c r="G274" s="18" t="n"/>
      <c r="H274" s="18" t="n"/>
      <c r="I274" s="18" t="n"/>
      <c r="J274" s="18" t="n"/>
      <c r="K274" s="18" t="n"/>
      <c r="L274" s="24">
        <f>IF($A274="","",IF(COUNTIF('Payment Plans'!$A$5:$A$254,$B274)=0,"Unknown Plan ID",IF(AND($G274="Posted",$E274&gt;Setup!$B$3),"Future-Dated Payment",IF(COUNTIF($A$5:$A$1004,$A274)&gt;1,"Duplicate Payment ID","OK"))))</f>
        <v/>
      </c>
      <c r="M274" s="24">
        <f>IF($A274="","",IF(OR($B274="",$E274="",$F274&lt;=0,$G274="",$H274="",$J274=""),"Review",IF($L274&lt;&gt;"OK","Review","OK")))</f>
        <v/>
      </c>
    </row>
    <row r="275">
      <c r="A275" s="18" t="n"/>
      <c r="B275" s="18" t="n"/>
      <c r="C275" s="24">
        <f>IF($B275="","",IFERROR(INDEX('Payment Plans'!$B$5:$B$254,MATCH($B275,'Payment Plans'!$A$5:$A$254,0)),""))</f>
        <v/>
      </c>
      <c r="D275" s="24">
        <f>IF($B275="","",IFERROR(INDEX('Payment Plans'!$D$5:$D$254,MATCH($B275,'Payment Plans'!$A$5:$A$254,0)),""))</f>
        <v/>
      </c>
      <c r="E275" s="46" t="n"/>
      <c r="F275" s="47" t="n"/>
      <c r="G275" s="18" t="n"/>
      <c r="H275" s="18" t="n"/>
      <c r="I275" s="18" t="n"/>
      <c r="J275" s="18" t="n"/>
      <c r="K275" s="18" t="n"/>
      <c r="L275" s="24">
        <f>IF($A275="","",IF(COUNTIF('Payment Plans'!$A$5:$A$254,$B275)=0,"Unknown Plan ID",IF(AND($G275="Posted",$E275&gt;Setup!$B$3),"Future-Dated Payment",IF(COUNTIF($A$5:$A$1004,$A275)&gt;1,"Duplicate Payment ID","OK"))))</f>
        <v/>
      </c>
      <c r="M275" s="24">
        <f>IF($A275="","",IF(OR($B275="",$E275="",$F275&lt;=0,$G275="",$H275="",$J275=""),"Review",IF($L275&lt;&gt;"OK","Review","OK")))</f>
        <v/>
      </c>
    </row>
    <row r="276">
      <c r="A276" s="18" t="n"/>
      <c r="B276" s="18" t="n"/>
      <c r="C276" s="24">
        <f>IF($B276="","",IFERROR(INDEX('Payment Plans'!$B$5:$B$254,MATCH($B276,'Payment Plans'!$A$5:$A$254,0)),""))</f>
        <v/>
      </c>
      <c r="D276" s="24">
        <f>IF($B276="","",IFERROR(INDEX('Payment Plans'!$D$5:$D$254,MATCH($B276,'Payment Plans'!$A$5:$A$254,0)),""))</f>
        <v/>
      </c>
      <c r="E276" s="46" t="n"/>
      <c r="F276" s="47" t="n"/>
      <c r="G276" s="18" t="n"/>
      <c r="H276" s="18" t="n"/>
      <c r="I276" s="18" t="n"/>
      <c r="J276" s="18" t="n"/>
      <c r="K276" s="18" t="n"/>
      <c r="L276" s="24">
        <f>IF($A276="","",IF(COUNTIF('Payment Plans'!$A$5:$A$254,$B276)=0,"Unknown Plan ID",IF(AND($G276="Posted",$E276&gt;Setup!$B$3),"Future-Dated Payment",IF(COUNTIF($A$5:$A$1004,$A276)&gt;1,"Duplicate Payment ID","OK"))))</f>
        <v/>
      </c>
      <c r="M276" s="24">
        <f>IF($A276="","",IF(OR($B276="",$E276="",$F276&lt;=0,$G276="",$H276="",$J276=""),"Review",IF($L276&lt;&gt;"OK","Review","OK")))</f>
        <v/>
      </c>
    </row>
    <row r="277">
      <c r="A277" s="18" t="n"/>
      <c r="B277" s="18" t="n"/>
      <c r="C277" s="24">
        <f>IF($B277="","",IFERROR(INDEX('Payment Plans'!$B$5:$B$254,MATCH($B277,'Payment Plans'!$A$5:$A$254,0)),""))</f>
        <v/>
      </c>
      <c r="D277" s="24">
        <f>IF($B277="","",IFERROR(INDEX('Payment Plans'!$D$5:$D$254,MATCH($B277,'Payment Plans'!$A$5:$A$254,0)),""))</f>
        <v/>
      </c>
      <c r="E277" s="46" t="n"/>
      <c r="F277" s="47" t="n"/>
      <c r="G277" s="18" t="n"/>
      <c r="H277" s="18" t="n"/>
      <c r="I277" s="18" t="n"/>
      <c r="J277" s="18" t="n"/>
      <c r="K277" s="18" t="n"/>
      <c r="L277" s="24">
        <f>IF($A277="","",IF(COUNTIF('Payment Plans'!$A$5:$A$254,$B277)=0,"Unknown Plan ID",IF(AND($G277="Posted",$E277&gt;Setup!$B$3),"Future-Dated Payment",IF(COUNTIF($A$5:$A$1004,$A277)&gt;1,"Duplicate Payment ID","OK"))))</f>
        <v/>
      </c>
      <c r="M277" s="24">
        <f>IF($A277="","",IF(OR($B277="",$E277="",$F277&lt;=0,$G277="",$H277="",$J277=""),"Review",IF($L277&lt;&gt;"OK","Review","OK")))</f>
        <v/>
      </c>
    </row>
    <row r="278">
      <c r="A278" s="18" t="n"/>
      <c r="B278" s="18" t="n"/>
      <c r="C278" s="24">
        <f>IF($B278="","",IFERROR(INDEX('Payment Plans'!$B$5:$B$254,MATCH($B278,'Payment Plans'!$A$5:$A$254,0)),""))</f>
        <v/>
      </c>
      <c r="D278" s="24">
        <f>IF($B278="","",IFERROR(INDEX('Payment Plans'!$D$5:$D$254,MATCH($B278,'Payment Plans'!$A$5:$A$254,0)),""))</f>
        <v/>
      </c>
      <c r="E278" s="46" t="n"/>
      <c r="F278" s="47" t="n"/>
      <c r="G278" s="18" t="n"/>
      <c r="H278" s="18" t="n"/>
      <c r="I278" s="18" t="n"/>
      <c r="J278" s="18" t="n"/>
      <c r="K278" s="18" t="n"/>
      <c r="L278" s="24">
        <f>IF($A278="","",IF(COUNTIF('Payment Plans'!$A$5:$A$254,$B278)=0,"Unknown Plan ID",IF(AND($G278="Posted",$E278&gt;Setup!$B$3),"Future-Dated Payment",IF(COUNTIF($A$5:$A$1004,$A278)&gt;1,"Duplicate Payment ID","OK"))))</f>
        <v/>
      </c>
      <c r="M278" s="24">
        <f>IF($A278="","",IF(OR($B278="",$E278="",$F278&lt;=0,$G278="",$H278="",$J278=""),"Review",IF($L278&lt;&gt;"OK","Review","OK")))</f>
        <v/>
      </c>
    </row>
    <row r="279">
      <c r="A279" s="18" t="n"/>
      <c r="B279" s="18" t="n"/>
      <c r="C279" s="24">
        <f>IF($B279="","",IFERROR(INDEX('Payment Plans'!$B$5:$B$254,MATCH($B279,'Payment Plans'!$A$5:$A$254,0)),""))</f>
        <v/>
      </c>
      <c r="D279" s="24">
        <f>IF($B279="","",IFERROR(INDEX('Payment Plans'!$D$5:$D$254,MATCH($B279,'Payment Plans'!$A$5:$A$254,0)),""))</f>
        <v/>
      </c>
      <c r="E279" s="46" t="n"/>
      <c r="F279" s="47" t="n"/>
      <c r="G279" s="18" t="n"/>
      <c r="H279" s="18" t="n"/>
      <c r="I279" s="18" t="n"/>
      <c r="J279" s="18" t="n"/>
      <c r="K279" s="18" t="n"/>
      <c r="L279" s="24">
        <f>IF($A279="","",IF(COUNTIF('Payment Plans'!$A$5:$A$254,$B279)=0,"Unknown Plan ID",IF(AND($G279="Posted",$E279&gt;Setup!$B$3),"Future-Dated Payment",IF(COUNTIF($A$5:$A$1004,$A279)&gt;1,"Duplicate Payment ID","OK"))))</f>
        <v/>
      </c>
      <c r="M279" s="24">
        <f>IF($A279="","",IF(OR($B279="",$E279="",$F279&lt;=0,$G279="",$H279="",$J279=""),"Review",IF($L279&lt;&gt;"OK","Review","OK")))</f>
        <v/>
      </c>
    </row>
    <row r="280">
      <c r="A280" s="18" t="n"/>
      <c r="B280" s="18" t="n"/>
      <c r="C280" s="24">
        <f>IF($B280="","",IFERROR(INDEX('Payment Plans'!$B$5:$B$254,MATCH($B280,'Payment Plans'!$A$5:$A$254,0)),""))</f>
        <v/>
      </c>
      <c r="D280" s="24">
        <f>IF($B280="","",IFERROR(INDEX('Payment Plans'!$D$5:$D$254,MATCH($B280,'Payment Plans'!$A$5:$A$254,0)),""))</f>
        <v/>
      </c>
      <c r="E280" s="46" t="n"/>
      <c r="F280" s="47" t="n"/>
      <c r="G280" s="18" t="n"/>
      <c r="H280" s="18" t="n"/>
      <c r="I280" s="18" t="n"/>
      <c r="J280" s="18" t="n"/>
      <c r="K280" s="18" t="n"/>
      <c r="L280" s="24">
        <f>IF($A280="","",IF(COUNTIF('Payment Plans'!$A$5:$A$254,$B280)=0,"Unknown Plan ID",IF(AND($G280="Posted",$E280&gt;Setup!$B$3),"Future-Dated Payment",IF(COUNTIF($A$5:$A$1004,$A280)&gt;1,"Duplicate Payment ID","OK"))))</f>
        <v/>
      </c>
      <c r="M280" s="24">
        <f>IF($A280="","",IF(OR($B280="",$E280="",$F280&lt;=0,$G280="",$H280="",$J280=""),"Review",IF($L280&lt;&gt;"OK","Review","OK")))</f>
        <v/>
      </c>
    </row>
    <row r="281">
      <c r="A281" s="18" t="n"/>
      <c r="B281" s="18" t="n"/>
      <c r="C281" s="24">
        <f>IF($B281="","",IFERROR(INDEX('Payment Plans'!$B$5:$B$254,MATCH($B281,'Payment Plans'!$A$5:$A$254,0)),""))</f>
        <v/>
      </c>
      <c r="D281" s="24">
        <f>IF($B281="","",IFERROR(INDEX('Payment Plans'!$D$5:$D$254,MATCH($B281,'Payment Plans'!$A$5:$A$254,0)),""))</f>
        <v/>
      </c>
      <c r="E281" s="46" t="n"/>
      <c r="F281" s="47" t="n"/>
      <c r="G281" s="18" t="n"/>
      <c r="H281" s="18" t="n"/>
      <c r="I281" s="18" t="n"/>
      <c r="J281" s="18" t="n"/>
      <c r="K281" s="18" t="n"/>
      <c r="L281" s="24">
        <f>IF($A281="","",IF(COUNTIF('Payment Plans'!$A$5:$A$254,$B281)=0,"Unknown Plan ID",IF(AND($G281="Posted",$E281&gt;Setup!$B$3),"Future-Dated Payment",IF(COUNTIF($A$5:$A$1004,$A281)&gt;1,"Duplicate Payment ID","OK"))))</f>
        <v/>
      </c>
      <c r="M281" s="24">
        <f>IF($A281="","",IF(OR($B281="",$E281="",$F281&lt;=0,$G281="",$H281="",$J281=""),"Review",IF($L281&lt;&gt;"OK","Review","OK")))</f>
        <v/>
      </c>
    </row>
    <row r="282">
      <c r="A282" s="18" t="n"/>
      <c r="B282" s="18" t="n"/>
      <c r="C282" s="24">
        <f>IF($B282="","",IFERROR(INDEX('Payment Plans'!$B$5:$B$254,MATCH($B282,'Payment Plans'!$A$5:$A$254,0)),""))</f>
        <v/>
      </c>
      <c r="D282" s="24">
        <f>IF($B282="","",IFERROR(INDEX('Payment Plans'!$D$5:$D$254,MATCH($B282,'Payment Plans'!$A$5:$A$254,0)),""))</f>
        <v/>
      </c>
      <c r="E282" s="46" t="n"/>
      <c r="F282" s="47" t="n"/>
      <c r="G282" s="18" t="n"/>
      <c r="H282" s="18" t="n"/>
      <c r="I282" s="18" t="n"/>
      <c r="J282" s="18" t="n"/>
      <c r="K282" s="18" t="n"/>
      <c r="L282" s="24">
        <f>IF($A282="","",IF(COUNTIF('Payment Plans'!$A$5:$A$254,$B282)=0,"Unknown Plan ID",IF(AND($G282="Posted",$E282&gt;Setup!$B$3),"Future-Dated Payment",IF(COUNTIF($A$5:$A$1004,$A282)&gt;1,"Duplicate Payment ID","OK"))))</f>
        <v/>
      </c>
      <c r="M282" s="24">
        <f>IF($A282="","",IF(OR($B282="",$E282="",$F282&lt;=0,$G282="",$H282="",$J282=""),"Review",IF($L282&lt;&gt;"OK","Review","OK")))</f>
        <v/>
      </c>
    </row>
    <row r="283">
      <c r="A283" s="18" t="n"/>
      <c r="B283" s="18" t="n"/>
      <c r="C283" s="24">
        <f>IF($B283="","",IFERROR(INDEX('Payment Plans'!$B$5:$B$254,MATCH($B283,'Payment Plans'!$A$5:$A$254,0)),""))</f>
        <v/>
      </c>
      <c r="D283" s="24">
        <f>IF($B283="","",IFERROR(INDEX('Payment Plans'!$D$5:$D$254,MATCH($B283,'Payment Plans'!$A$5:$A$254,0)),""))</f>
        <v/>
      </c>
      <c r="E283" s="46" t="n"/>
      <c r="F283" s="47" t="n"/>
      <c r="G283" s="18" t="n"/>
      <c r="H283" s="18" t="n"/>
      <c r="I283" s="18" t="n"/>
      <c r="J283" s="18" t="n"/>
      <c r="K283" s="18" t="n"/>
      <c r="L283" s="24">
        <f>IF($A283="","",IF(COUNTIF('Payment Plans'!$A$5:$A$254,$B283)=0,"Unknown Plan ID",IF(AND($G283="Posted",$E283&gt;Setup!$B$3),"Future-Dated Payment",IF(COUNTIF($A$5:$A$1004,$A283)&gt;1,"Duplicate Payment ID","OK"))))</f>
        <v/>
      </c>
      <c r="M283" s="24">
        <f>IF($A283="","",IF(OR($B283="",$E283="",$F283&lt;=0,$G283="",$H283="",$J283=""),"Review",IF($L283&lt;&gt;"OK","Review","OK")))</f>
        <v/>
      </c>
    </row>
    <row r="284">
      <c r="A284" s="18" t="n"/>
      <c r="B284" s="18" t="n"/>
      <c r="C284" s="24">
        <f>IF($B284="","",IFERROR(INDEX('Payment Plans'!$B$5:$B$254,MATCH($B284,'Payment Plans'!$A$5:$A$254,0)),""))</f>
        <v/>
      </c>
      <c r="D284" s="24">
        <f>IF($B284="","",IFERROR(INDEX('Payment Plans'!$D$5:$D$254,MATCH($B284,'Payment Plans'!$A$5:$A$254,0)),""))</f>
        <v/>
      </c>
      <c r="E284" s="46" t="n"/>
      <c r="F284" s="47" t="n"/>
      <c r="G284" s="18" t="n"/>
      <c r="H284" s="18" t="n"/>
      <c r="I284" s="18" t="n"/>
      <c r="J284" s="18" t="n"/>
      <c r="K284" s="18" t="n"/>
      <c r="L284" s="24">
        <f>IF($A284="","",IF(COUNTIF('Payment Plans'!$A$5:$A$254,$B284)=0,"Unknown Plan ID",IF(AND($G284="Posted",$E284&gt;Setup!$B$3),"Future-Dated Payment",IF(COUNTIF($A$5:$A$1004,$A284)&gt;1,"Duplicate Payment ID","OK"))))</f>
        <v/>
      </c>
      <c r="M284" s="24">
        <f>IF($A284="","",IF(OR($B284="",$E284="",$F284&lt;=0,$G284="",$H284="",$J284=""),"Review",IF($L284&lt;&gt;"OK","Review","OK")))</f>
        <v/>
      </c>
    </row>
    <row r="285">
      <c r="A285" s="18" t="n"/>
      <c r="B285" s="18" t="n"/>
      <c r="C285" s="24">
        <f>IF($B285="","",IFERROR(INDEX('Payment Plans'!$B$5:$B$254,MATCH($B285,'Payment Plans'!$A$5:$A$254,0)),""))</f>
        <v/>
      </c>
      <c r="D285" s="24">
        <f>IF($B285="","",IFERROR(INDEX('Payment Plans'!$D$5:$D$254,MATCH($B285,'Payment Plans'!$A$5:$A$254,0)),""))</f>
        <v/>
      </c>
      <c r="E285" s="46" t="n"/>
      <c r="F285" s="47" t="n"/>
      <c r="G285" s="18" t="n"/>
      <c r="H285" s="18" t="n"/>
      <c r="I285" s="18" t="n"/>
      <c r="J285" s="18" t="n"/>
      <c r="K285" s="18" t="n"/>
      <c r="L285" s="24">
        <f>IF($A285="","",IF(COUNTIF('Payment Plans'!$A$5:$A$254,$B285)=0,"Unknown Plan ID",IF(AND($G285="Posted",$E285&gt;Setup!$B$3),"Future-Dated Payment",IF(COUNTIF($A$5:$A$1004,$A285)&gt;1,"Duplicate Payment ID","OK"))))</f>
        <v/>
      </c>
      <c r="M285" s="24">
        <f>IF($A285="","",IF(OR($B285="",$E285="",$F285&lt;=0,$G285="",$H285="",$J285=""),"Review",IF($L285&lt;&gt;"OK","Review","OK")))</f>
        <v/>
      </c>
    </row>
    <row r="286">
      <c r="A286" s="18" t="n"/>
      <c r="B286" s="18" t="n"/>
      <c r="C286" s="24">
        <f>IF($B286="","",IFERROR(INDEX('Payment Plans'!$B$5:$B$254,MATCH($B286,'Payment Plans'!$A$5:$A$254,0)),""))</f>
        <v/>
      </c>
      <c r="D286" s="24">
        <f>IF($B286="","",IFERROR(INDEX('Payment Plans'!$D$5:$D$254,MATCH($B286,'Payment Plans'!$A$5:$A$254,0)),""))</f>
        <v/>
      </c>
      <c r="E286" s="46" t="n"/>
      <c r="F286" s="47" t="n"/>
      <c r="G286" s="18" t="n"/>
      <c r="H286" s="18" t="n"/>
      <c r="I286" s="18" t="n"/>
      <c r="J286" s="18" t="n"/>
      <c r="K286" s="18" t="n"/>
      <c r="L286" s="24">
        <f>IF($A286="","",IF(COUNTIF('Payment Plans'!$A$5:$A$254,$B286)=0,"Unknown Plan ID",IF(AND($G286="Posted",$E286&gt;Setup!$B$3),"Future-Dated Payment",IF(COUNTIF($A$5:$A$1004,$A286)&gt;1,"Duplicate Payment ID","OK"))))</f>
        <v/>
      </c>
      <c r="M286" s="24">
        <f>IF($A286="","",IF(OR($B286="",$E286="",$F286&lt;=0,$G286="",$H286="",$J286=""),"Review",IF($L286&lt;&gt;"OK","Review","OK")))</f>
        <v/>
      </c>
    </row>
    <row r="287">
      <c r="A287" s="18" t="n"/>
      <c r="B287" s="18" t="n"/>
      <c r="C287" s="24">
        <f>IF($B287="","",IFERROR(INDEX('Payment Plans'!$B$5:$B$254,MATCH($B287,'Payment Plans'!$A$5:$A$254,0)),""))</f>
        <v/>
      </c>
      <c r="D287" s="24">
        <f>IF($B287="","",IFERROR(INDEX('Payment Plans'!$D$5:$D$254,MATCH($B287,'Payment Plans'!$A$5:$A$254,0)),""))</f>
        <v/>
      </c>
      <c r="E287" s="46" t="n"/>
      <c r="F287" s="47" t="n"/>
      <c r="G287" s="18" t="n"/>
      <c r="H287" s="18" t="n"/>
      <c r="I287" s="18" t="n"/>
      <c r="J287" s="18" t="n"/>
      <c r="K287" s="18" t="n"/>
      <c r="L287" s="24">
        <f>IF($A287="","",IF(COUNTIF('Payment Plans'!$A$5:$A$254,$B287)=0,"Unknown Plan ID",IF(AND($G287="Posted",$E287&gt;Setup!$B$3),"Future-Dated Payment",IF(COUNTIF($A$5:$A$1004,$A287)&gt;1,"Duplicate Payment ID","OK"))))</f>
        <v/>
      </c>
      <c r="M287" s="24">
        <f>IF($A287="","",IF(OR($B287="",$E287="",$F287&lt;=0,$G287="",$H287="",$J287=""),"Review",IF($L287&lt;&gt;"OK","Review","OK")))</f>
        <v/>
      </c>
    </row>
    <row r="288">
      <c r="A288" s="18" t="n"/>
      <c r="B288" s="18" t="n"/>
      <c r="C288" s="24">
        <f>IF($B288="","",IFERROR(INDEX('Payment Plans'!$B$5:$B$254,MATCH($B288,'Payment Plans'!$A$5:$A$254,0)),""))</f>
        <v/>
      </c>
      <c r="D288" s="24">
        <f>IF($B288="","",IFERROR(INDEX('Payment Plans'!$D$5:$D$254,MATCH($B288,'Payment Plans'!$A$5:$A$254,0)),""))</f>
        <v/>
      </c>
      <c r="E288" s="46" t="n"/>
      <c r="F288" s="47" t="n"/>
      <c r="G288" s="18" t="n"/>
      <c r="H288" s="18" t="n"/>
      <c r="I288" s="18" t="n"/>
      <c r="J288" s="18" t="n"/>
      <c r="K288" s="18" t="n"/>
      <c r="L288" s="24">
        <f>IF($A288="","",IF(COUNTIF('Payment Plans'!$A$5:$A$254,$B288)=0,"Unknown Plan ID",IF(AND($G288="Posted",$E288&gt;Setup!$B$3),"Future-Dated Payment",IF(COUNTIF($A$5:$A$1004,$A288)&gt;1,"Duplicate Payment ID","OK"))))</f>
        <v/>
      </c>
      <c r="M288" s="24">
        <f>IF($A288="","",IF(OR($B288="",$E288="",$F288&lt;=0,$G288="",$H288="",$J288=""),"Review",IF($L288&lt;&gt;"OK","Review","OK")))</f>
        <v/>
      </c>
    </row>
    <row r="289">
      <c r="A289" s="18" t="n"/>
      <c r="B289" s="18" t="n"/>
      <c r="C289" s="24">
        <f>IF($B289="","",IFERROR(INDEX('Payment Plans'!$B$5:$B$254,MATCH($B289,'Payment Plans'!$A$5:$A$254,0)),""))</f>
        <v/>
      </c>
      <c r="D289" s="24">
        <f>IF($B289="","",IFERROR(INDEX('Payment Plans'!$D$5:$D$254,MATCH($B289,'Payment Plans'!$A$5:$A$254,0)),""))</f>
        <v/>
      </c>
      <c r="E289" s="46" t="n"/>
      <c r="F289" s="47" t="n"/>
      <c r="G289" s="18" t="n"/>
      <c r="H289" s="18" t="n"/>
      <c r="I289" s="18" t="n"/>
      <c r="J289" s="18" t="n"/>
      <c r="K289" s="18" t="n"/>
      <c r="L289" s="24">
        <f>IF($A289="","",IF(COUNTIF('Payment Plans'!$A$5:$A$254,$B289)=0,"Unknown Plan ID",IF(AND($G289="Posted",$E289&gt;Setup!$B$3),"Future-Dated Payment",IF(COUNTIF($A$5:$A$1004,$A289)&gt;1,"Duplicate Payment ID","OK"))))</f>
        <v/>
      </c>
      <c r="M289" s="24">
        <f>IF($A289="","",IF(OR($B289="",$E289="",$F289&lt;=0,$G289="",$H289="",$J289=""),"Review",IF($L289&lt;&gt;"OK","Review","OK")))</f>
        <v/>
      </c>
    </row>
    <row r="290">
      <c r="A290" s="18" t="n"/>
      <c r="B290" s="18" t="n"/>
      <c r="C290" s="24">
        <f>IF($B290="","",IFERROR(INDEX('Payment Plans'!$B$5:$B$254,MATCH($B290,'Payment Plans'!$A$5:$A$254,0)),""))</f>
        <v/>
      </c>
      <c r="D290" s="24">
        <f>IF($B290="","",IFERROR(INDEX('Payment Plans'!$D$5:$D$254,MATCH($B290,'Payment Plans'!$A$5:$A$254,0)),""))</f>
        <v/>
      </c>
      <c r="E290" s="46" t="n"/>
      <c r="F290" s="47" t="n"/>
      <c r="G290" s="18" t="n"/>
      <c r="H290" s="18" t="n"/>
      <c r="I290" s="18" t="n"/>
      <c r="J290" s="18" t="n"/>
      <c r="K290" s="18" t="n"/>
      <c r="L290" s="24">
        <f>IF($A290="","",IF(COUNTIF('Payment Plans'!$A$5:$A$254,$B290)=0,"Unknown Plan ID",IF(AND($G290="Posted",$E290&gt;Setup!$B$3),"Future-Dated Payment",IF(COUNTIF($A$5:$A$1004,$A290)&gt;1,"Duplicate Payment ID","OK"))))</f>
        <v/>
      </c>
      <c r="M290" s="24">
        <f>IF($A290="","",IF(OR($B290="",$E290="",$F290&lt;=0,$G290="",$H290="",$J290=""),"Review",IF($L290&lt;&gt;"OK","Review","OK")))</f>
        <v/>
      </c>
    </row>
    <row r="291">
      <c r="A291" s="18" t="n"/>
      <c r="B291" s="18" t="n"/>
      <c r="C291" s="24">
        <f>IF($B291="","",IFERROR(INDEX('Payment Plans'!$B$5:$B$254,MATCH($B291,'Payment Plans'!$A$5:$A$254,0)),""))</f>
        <v/>
      </c>
      <c r="D291" s="24">
        <f>IF($B291="","",IFERROR(INDEX('Payment Plans'!$D$5:$D$254,MATCH($B291,'Payment Plans'!$A$5:$A$254,0)),""))</f>
        <v/>
      </c>
      <c r="E291" s="46" t="n"/>
      <c r="F291" s="47" t="n"/>
      <c r="G291" s="18" t="n"/>
      <c r="H291" s="18" t="n"/>
      <c r="I291" s="18" t="n"/>
      <c r="J291" s="18" t="n"/>
      <c r="K291" s="18" t="n"/>
      <c r="L291" s="24">
        <f>IF($A291="","",IF(COUNTIF('Payment Plans'!$A$5:$A$254,$B291)=0,"Unknown Plan ID",IF(AND($G291="Posted",$E291&gt;Setup!$B$3),"Future-Dated Payment",IF(COUNTIF($A$5:$A$1004,$A291)&gt;1,"Duplicate Payment ID","OK"))))</f>
        <v/>
      </c>
      <c r="M291" s="24">
        <f>IF($A291="","",IF(OR($B291="",$E291="",$F291&lt;=0,$G291="",$H291="",$J291=""),"Review",IF($L291&lt;&gt;"OK","Review","OK")))</f>
        <v/>
      </c>
    </row>
    <row r="292">
      <c r="A292" s="18" t="n"/>
      <c r="B292" s="18" t="n"/>
      <c r="C292" s="24">
        <f>IF($B292="","",IFERROR(INDEX('Payment Plans'!$B$5:$B$254,MATCH($B292,'Payment Plans'!$A$5:$A$254,0)),""))</f>
        <v/>
      </c>
      <c r="D292" s="24">
        <f>IF($B292="","",IFERROR(INDEX('Payment Plans'!$D$5:$D$254,MATCH($B292,'Payment Plans'!$A$5:$A$254,0)),""))</f>
        <v/>
      </c>
      <c r="E292" s="46" t="n"/>
      <c r="F292" s="47" t="n"/>
      <c r="G292" s="18" t="n"/>
      <c r="H292" s="18" t="n"/>
      <c r="I292" s="18" t="n"/>
      <c r="J292" s="18" t="n"/>
      <c r="K292" s="18" t="n"/>
      <c r="L292" s="24">
        <f>IF($A292="","",IF(COUNTIF('Payment Plans'!$A$5:$A$254,$B292)=0,"Unknown Plan ID",IF(AND($G292="Posted",$E292&gt;Setup!$B$3),"Future-Dated Payment",IF(COUNTIF($A$5:$A$1004,$A292)&gt;1,"Duplicate Payment ID","OK"))))</f>
        <v/>
      </c>
      <c r="M292" s="24">
        <f>IF($A292="","",IF(OR($B292="",$E292="",$F292&lt;=0,$G292="",$H292="",$J292=""),"Review",IF($L292&lt;&gt;"OK","Review","OK")))</f>
        <v/>
      </c>
    </row>
    <row r="293">
      <c r="A293" s="18" t="n"/>
      <c r="B293" s="18" t="n"/>
      <c r="C293" s="24">
        <f>IF($B293="","",IFERROR(INDEX('Payment Plans'!$B$5:$B$254,MATCH($B293,'Payment Plans'!$A$5:$A$254,0)),""))</f>
        <v/>
      </c>
      <c r="D293" s="24">
        <f>IF($B293="","",IFERROR(INDEX('Payment Plans'!$D$5:$D$254,MATCH($B293,'Payment Plans'!$A$5:$A$254,0)),""))</f>
        <v/>
      </c>
      <c r="E293" s="46" t="n"/>
      <c r="F293" s="47" t="n"/>
      <c r="G293" s="18" t="n"/>
      <c r="H293" s="18" t="n"/>
      <c r="I293" s="18" t="n"/>
      <c r="J293" s="18" t="n"/>
      <c r="K293" s="18" t="n"/>
      <c r="L293" s="24">
        <f>IF($A293="","",IF(COUNTIF('Payment Plans'!$A$5:$A$254,$B293)=0,"Unknown Plan ID",IF(AND($G293="Posted",$E293&gt;Setup!$B$3),"Future-Dated Payment",IF(COUNTIF($A$5:$A$1004,$A293)&gt;1,"Duplicate Payment ID","OK"))))</f>
        <v/>
      </c>
      <c r="M293" s="24">
        <f>IF($A293="","",IF(OR($B293="",$E293="",$F293&lt;=0,$G293="",$H293="",$J293=""),"Review",IF($L293&lt;&gt;"OK","Review","OK")))</f>
        <v/>
      </c>
    </row>
    <row r="294">
      <c r="A294" s="18" t="n"/>
      <c r="B294" s="18" t="n"/>
      <c r="C294" s="24">
        <f>IF($B294="","",IFERROR(INDEX('Payment Plans'!$B$5:$B$254,MATCH($B294,'Payment Plans'!$A$5:$A$254,0)),""))</f>
        <v/>
      </c>
      <c r="D294" s="24">
        <f>IF($B294="","",IFERROR(INDEX('Payment Plans'!$D$5:$D$254,MATCH($B294,'Payment Plans'!$A$5:$A$254,0)),""))</f>
        <v/>
      </c>
      <c r="E294" s="46" t="n"/>
      <c r="F294" s="47" t="n"/>
      <c r="G294" s="18" t="n"/>
      <c r="H294" s="18" t="n"/>
      <c r="I294" s="18" t="n"/>
      <c r="J294" s="18" t="n"/>
      <c r="K294" s="18" t="n"/>
      <c r="L294" s="24">
        <f>IF($A294="","",IF(COUNTIF('Payment Plans'!$A$5:$A$254,$B294)=0,"Unknown Plan ID",IF(AND($G294="Posted",$E294&gt;Setup!$B$3),"Future-Dated Payment",IF(COUNTIF($A$5:$A$1004,$A294)&gt;1,"Duplicate Payment ID","OK"))))</f>
        <v/>
      </c>
      <c r="M294" s="24">
        <f>IF($A294="","",IF(OR($B294="",$E294="",$F294&lt;=0,$G294="",$H294="",$J294=""),"Review",IF($L294&lt;&gt;"OK","Review","OK")))</f>
        <v/>
      </c>
    </row>
    <row r="295">
      <c r="A295" s="18" t="n"/>
      <c r="B295" s="18" t="n"/>
      <c r="C295" s="24">
        <f>IF($B295="","",IFERROR(INDEX('Payment Plans'!$B$5:$B$254,MATCH($B295,'Payment Plans'!$A$5:$A$254,0)),""))</f>
        <v/>
      </c>
      <c r="D295" s="24">
        <f>IF($B295="","",IFERROR(INDEX('Payment Plans'!$D$5:$D$254,MATCH($B295,'Payment Plans'!$A$5:$A$254,0)),""))</f>
        <v/>
      </c>
      <c r="E295" s="46" t="n"/>
      <c r="F295" s="47" t="n"/>
      <c r="G295" s="18" t="n"/>
      <c r="H295" s="18" t="n"/>
      <c r="I295" s="18" t="n"/>
      <c r="J295" s="18" t="n"/>
      <c r="K295" s="18" t="n"/>
      <c r="L295" s="24">
        <f>IF($A295="","",IF(COUNTIF('Payment Plans'!$A$5:$A$254,$B295)=0,"Unknown Plan ID",IF(AND($G295="Posted",$E295&gt;Setup!$B$3),"Future-Dated Payment",IF(COUNTIF($A$5:$A$1004,$A295)&gt;1,"Duplicate Payment ID","OK"))))</f>
        <v/>
      </c>
      <c r="M295" s="24">
        <f>IF($A295="","",IF(OR($B295="",$E295="",$F295&lt;=0,$G295="",$H295="",$J295=""),"Review",IF($L295&lt;&gt;"OK","Review","OK")))</f>
        <v/>
      </c>
    </row>
    <row r="296">
      <c r="A296" s="18" t="n"/>
      <c r="B296" s="18" t="n"/>
      <c r="C296" s="24">
        <f>IF($B296="","",IFERROR(INDEX('Payment Plans'!$B$5:$B$254,MATCH($B296,'Payment Plans'!$A$5:$A$254,0)),""))</f>
        <v/>
      </c>
      <c r="D296" s="24">
        <f>IF($B296="","",IFERROR(INDEX('Payment Plans'!$D$5:$D$254,MATCH($B296,'Payment Plans'!$A$5:$A$254,0)),""))</f>
        <v/>
      </c>
      <c r="E296" s="46" t="n"/>
      <c r="F296" s="47" t="n"/>
      <c r="G296" s="18" t="n"/>
      <c r="H296" s="18" t="n"/>
      <c r="I296" s="18" t="n"/>
      <c r="J296" s="18" t="n"/>
      <c r="K296" s="18" t="n"/>
      <c r="L296" s="24">
        <f>IF($A296="","",IF(COUNTIF('Payment Plans'!$A$5:$A$254,$B296)=0,"Unknown Plan ID",IF(AND($G296="Posted",$E296&gt;Setup!$B$3),"Future-Dated Payment",IF(COUNTIF($A$5:$A$1004,$A296)&gt;1,"Duplicate Payment ID","OK"))))</f>
        <v/>
      </c>
      <c r="M296" s="24">
        <f>IF($A296="","",IF(OR($B296="",$E296="",$F296&lt;=0,$G296="",$H296="",$J296=""),"Review",IF($L296&lt;&gt;"OK","Review","OK")))</f>
        <v/>
      </c>
    </row>
    <row r="297">
      <c r="A297" s="18" t="n"/>
      <c r="B297" s="18" t="n"/>
      <c r="C297" s="24">
        <f>IF($B297="","",IFERROR(INDEX('Payment Plans'!$B$5:$B$254,MATCH($B297,'Payment Plans'!$A$5:$A$254,0)),""))</f>
        <v/>
      </c>
      <c r="D297" s="24">
        <f>IF($B297="","",IFERROR(INDEX('Payment Plans'!$D$5:$D$254,MATCH($B297,'Payment Plans'!$A$5:$A$254,0)),""))</f>
        <v/>
      </c>
      <c r="E297" s="46" t="n"/>
      <c r="F297" s="47" t="n"/>
      <c r="G297" s="18" t="n"/>
      <c r="H297" s="18" t="n"/>
      <c r="I297" s="18" t="n"/>
      <c r="J297" s="18" t="n"/>
      <c r="K297" s="18" t="n"/>
      <c r="L297" s="24">
        <f>IF($A297="","",IF(COUNTIF('Payment Plans'!$A$5:$A$254,$B297)=0,"Unknown Plan ID",IF(AND($G297="Posted",$E297&gt;Setup!$B$3),"Future-Dated Payment",IF(COUNTIF($A$5:$A$1004,$A297)&gt;1,"Duplicate Payment ID","OK"))))</f>
        <v/>
      </c>
      <c r="M297" s="24">
        <f>IF($A297="","",IF(OR($B297="",$E297="",$F297&lt;=0,$G297="",$H297="",$J297=""),"Review",IF($L297&lt;&gt;"OK","Review","OK")))</f>
        <v/>
      </c>
    </row>
    <row r="298">
      <c r="A298" s="18" t="n"/>
      <c r="B298" s="18" t="n"/>
      <c r="C298" s="24">
        <f>IF($B298="","",IFERROR(INDEX('Payment Plans'!$B$5:$B$254,MATCH($B298,'Payment Plans'!$A$5:$A$254,0)),""))</f>
        <v/>
      </c>
      <c r="D298" s="24">
        <f>IF($B298="","",IFERROR(INDEX('Payment Plans'!$D$5:$D$254,MATCH($B298,'Payment Plans'!$A$5:$A$254,0)),""))</f>
        <v/>
      </c>
      <c r="E298" s="46" t="n"/>
      <c r="F298" s="47" t="n"/>
      <c r="G298" s="18" t="n"/>
      <c r="H298" s="18" t="n"/>
      <c r="I298" s="18" t="n"/>
      <c r="J298" s="18" t="n"/>
      <c r="K298" s="18" t="n"/>
      <c r="L298" s="24">
        <f>IF($A298="","",IF(COUNTIF('Payment Plans'!$A$5:$A$254,$B298)=0,"Unknown Plan ID",IF(AND($G298="Posted",$E298&gt;Setup!$B$3),"Future-Dated Payment",IF(COUNTIF($A$5:$A$1004,$A298)&gt;1,"Duplicate Payment ID","OK"))))</f>
        <v/>
      </c>
      <c r="M298" s="24">
        <f>IF($A298="","",IF(OR($B298="",$E298="",$F298&lt;=0,$G298="",$H298="",$J298=""),"Review",IF($L298&lt;&gt;"OK","Review","OK")))</f>
        <v/>
      </c>
    </row>
    <row r="299">
      <c r="A299" s="18" t="n"/>
      <c r="B299" s="18" t="n"/>
      <c r="C299" s="24">
        <f>IF($B299="","",IFERROR(INDEX('Payment Plans'!$B$5:$B$254,MATCH($B299,'Payment Plans'!$A$5:$A$254,0)),""))</f>
        <v/>
      </c>
      <c r="D299" s="24">
        <f>IF($B299="","",IFERROR(INDEX('Payment Plans'!$D$5:$D$254,MATCH($B299,'Payment Plans'!$A$5:$A$254,0)),""))</f>
        <v/>
      </c>
      <c r="E299" s="46" t="n"/>
      <c r="F299" s="47" t="n"/>
      <c r="G299" s="18" t="n"/>
      <c r="H299" s="18" t="n"/>
      <c r="I299" s="18" t="n"/>
      <c r="J299" s="18" t="n"/>
      <c r="K299" s="18" t="n"/>
      <c r="L299" s="24">
        <f>IF($A299="","",IF(COUNTIF('Payment Plans'!$A$5:$A$254,$B299)=0,"Unknown Plan ID",IF(AND($G299="Posted",$E299&gt;Setup!$B$3),"Future-Dated Payment",IF(COUNTIF($A$5:$A$1004,$A299)&gt;1,"Duplicate Payment ID","OK"))))</f>
        <v/>
      </c>
      <c r="M299" s="24">
        <f>IF($A299="","",IF(OR($B299="",$E299="",$F299&lt;=0,$G299="",$H299="",$J299=""),"Review",IF($L299&lt;&gt;"OK","Review","OK")))</f>
        <v/>
      </c>
    </row>
    <row r="300">
      <c r="A300" s="18" t="n"/>
      <c r="B300" s="18" t="n"/>
      <c r="C300" s="24">
        <f>IF($B300="","",IFERROR(INDEX('Payment Plans'!$B$5:$B$254,MATCH($B300,'Payment Plans'!$A$5:$A$254,0)),""))</f>
        <v/>
      </c>
      <c r="D300" s="24">
        <f>IF($B300="","",IFERROR(INDEX('Payment Plans'!$D$5:$D$254,MATCH($B300,'Payment Plans'!$A$5:$A$254,0)),""))</f>
        <v/>
      </c>
      <c r="E300" s="46" t="n"/>
      <c r="F300" s="47" t="n"/>
      <c r="G300" s="18" t="n"/>
      <c r="H300" s="18" t="n"/>
      <c r="I300" s="18" t="n"/>
      <c r="J300" s="18" t="n"/>
      <c r="K300" s="18" t="n"/>
      <c r="L300" s="24">
        <f>IF($A300="","",IF(COUNTIF('Payment Plans'!$A$5:$A$254,$B300)=0,"Unknown Plan ID",IF(AND($G300="Posted",$E300&gt;Setup!$B$3),"Future-Dated Payment",IF(COUNTIF($A$5:$A$1004,$A300)&gt;1,"Duplicate Payment ID","OK"))))</f>
        <v/>
      </c>
      <c r="M300" s="24">
        <f>IF($A300="","",IF(OR($B300="",$E300="",$F300&lt;=0,$G300="",$H300="",$J300=""),"Review",IF($L300&lt;&gt;"OK","Review","OK")))</f>
        <v/>
      </c>
    </row>
    <row r="301">
      <c r="A301" s="18" t="n"/>
      <c r="B301" s="18" t="n"/>
      <c r="C301" s="24">
        <f>IF($B301="","",IFERROR(INDEX('Payment Plans'!$B$5:$B$254,MATCH($B301,'Payment Plans'!$A$5:$A$254,0)),""))</f>
        <v/>
      </c>
      <c r="D301" s="24">
        <f>IF($B301="","",IFERROR(INDEX('Payment Plans'!$D$5:$D$254,MATCH($B301,'Payment Plans'!$A$5:$A$254,0)),""))</f>
        <v/>
      </c>
      <c r="E301" s="46" t="n"/>
      <c r="F301" s="47" t="n"/>
      <c r="G301" s="18" t="n"/>
      <c r="H301" s="18" t="n"/>
      <c r="I301" s="18" t="n"/>
      <c r="J301" s="18" t="n"/>
      <c r="K301" s="18" t="n"/>
      <c r="L301" s="24">
        <f>IF($A301="","",IF(COUNTIF('Payment Plans'!$A$5:$A$254,$B301)=0,"Unknown Plan ID",IF(AND($G301="Posted",$E301&gt;Setup!$B$3),"Future-Dated Payment",IF(COUNTIF($A$5:$A$1004,$A301)&gt;1,"Duplicate Payment ID","OK"))))</f>
        <v/>
      </c>
      <c r="M301" s="24">
        <f>IF($A301="","",IF(OR($B301="",$E301="",$F301&lt;=0,$G301="",$H301="",$J301=""),"Review",IF($L301&lt;&gt;"OK","Review","OK")))</f>
        <v/>
      </c>
    </row>
    <row r="302">
      <c r="A302" s="18" t="n"/>
      <c r="B302" s="18" t="n"/>
      <c r="C302" s="24">
        <f>IF($B302="","",IFERROR(INDEX('Payment Plans'!$B$5:$B$254,MATCH($B302,'Payment Plans'!$A$5:$A$254,0)),""))</f>
        <v/>
      </c>
      <c r="D302" s="24">
        <f>IF($B302="","",IFERROR(INDEX('Payment Plans'!$D$5:$D$254,MATCH($B302,'Payment Plans'!$A$5:$A$254,0)),""))</f>
        <v/>
      </c>
      <c r="E302" s="46" t="n"/>
      <c r="F302" s="47" t="n"/>
      <c r="G302" s="18" t="n"/>
      <c r="H302" s="18" t="n"/>
      <c r="I302" s="18" t="n"/>
      <c r="J302" s="18" t="n"/>
      <c r="K302" s="18" t="n"/>
      <c r="L302" s="24">
        <f>IF($A302="","",IF(COUNTIF('Payment Plans'!$A$5:$A$254,$B302)=0,"Unknown Plan ID",IF(AND($G302="Posted",$E302&gt;Setup!$B$3),"Future-Dated Payment",IF(COUNTIF($A$5:$A$1004,$A302)&gt;1,"Duplicate Payment ID","OK"))))</f>
        <v/>
      </c>
      <c r="M302" s="24">
        <f>IF($A302="","",IF(OR($B302="",$E302="",$F302&lt;=0,$G302="",$H302="",$J302=""),"Review",IF($L302&lt;&gt;"OK","Review","OK")))</f>
        <v/>
      </c>
    </row>
    <row r="303">
      <c r="A303" s="18" t="n"/>
      <c r="B303" s="18" t="n"/>
      <c r="C303" s="24">
        <f>IF($B303="","",IFERROR(INDEX('Payment Plans'!$B$5:$B$254,MATCH($B303,'Payment Plans'!$A$5:$A$254,0)),""))</f>
        <v/>
      </c>
      <c r="D303" s="24">
        <f>IF($B303="","",IFERROR(INDEX('Payment Plans'!$D$5:$D$254,MATCH($B303,'Payment Plans'!$A$5:$A$254,0)),""))</f>
        <v/>
      </c>
      <c r="E303" s="46" t="n"/>
      <c r="F303" s="47" t="n"/>
      <c r="G303" s="18" t="n"/>
      <c r="H303" s="18" t="n"/>
      <c r="I303" s="18" t="n"/>
      <c r="J303" s="18" t="n"/>
      <c r="K303" s="18" t="n"/>
      <c r="L303" s="24">
        <f>IF($A303="","",IF(COUNTIF('Payment Plans'!$A$5:$A$254,$B303)=0,"Unknown Plan ID",IF(AND($G303="Posted",$E303&gt;Setup!$B$3),"Future-Dated Payment",IF(COUNTIF($A$5:$A$1004,$A303)&gt;1,"Duplicate Payment ID","OK"))))</f>
        <v/>
      </c>
      <c r="M303" s="24">
        <f>IF($A303="","",IF(OR($B303="",$E303="",$F303&lt;=0,$G303="",$H303="",$J303=""),"Review",IF($L303&lt;&gt;"OK","Review","OK")))</f>
        <v/>
      </c>
    </row>
    <row r="304">
      <c r="A304" s="18" t="n"/>
      <c r="B304" s="18" t="n"/>
      <c r="C304" s="24">
        <f>IF($B304="","",IFERROR(INDEX('Payment Plans'!$B$5:$B$254,MATCH($B304,'Payment Plans'!$A$5:$A$254,0)),""))</f>
        <v/>
      </c>
      <c r="D304" s="24">
        <f>IF($B304="","",IFERROR(INDEX('Payment Plans'!$D$5:$D$254,MATCH($B304,'Payment Plans'!$A$5:$A$254,0)),""))</f>
        <v/>
      </c>
      <c r="E304" s="46" t="n"/>
      <c r="F304" s="47" t="n"/>
      <c r="G304" s="18" t="n"/>
      <c r="H304" s="18" t="n"/>
      <c r="I304" s="18" t="n"/>
      <c r="J304" s="18" t="n"/>
      <c r="K304" s="18" t="n"/>
      <c r="L304" s="24">
        <f>IF($A304="","",IF(COUNTIF('Payment Plans'!$A$5:$A$254,$B304)=0,"Unknown Plan ID",IF(AND($G304="Posted",$E304&gt;Setup!$B$3),"Future-Dated Payment",IF(COUNTIF($A$5:$A$1004,$A304)&gt;1,"Duplicate Payment ID","OK"))))</f>
        <v/>
      </c>
      <c r="M304" s="24">
        <f>IF($A304="","",IF(OR($B304="",$E304="",$F304&lt;=0,$G304="",$H304="",$J304=""),"Review",IF($L304&lt;&gt;"OK","Review","OK")))</f>
        <v/>
      </c>
    </row>
    <row r="305">
      <c r="A305" s="18" t="n"/>
      <c r="B305" s="18" t="n"/>
      <c r="C305" s="24">
        <f>IF($B305="","",IFERROR(INDEX('Payment Plans'!$B$5:$B$254,MATCH($B305,'Payment Plans'!$A$5:$A$254,0)),""))</f>
        <v/>
      </c>
      <c r="D305" s="24">
        <f>IF($B305="","",IFERROR(INDEX('Payment Plans'!$D$5:$D$254,MATCH($B305,'Payment Plans'!$A$5:$A$254,0)),""))</f>
        <v/>
      </c>
      <c r="E305" s="46" t="n"/>
      <c r="F305" s="47" t="n"/>
      <c r="G305" s="18" t="n"/>
      <c r="H305" s="18" t="n"/>
      <c r="I305" s="18" t="n"/>
      <c r="J305" s="18" t="n"/>
      <c r="K305" s="18" t="n"/>
      <c r="L305" s="24">
        <f>IF($A305="","",IF(COUNTIF('Payment Plans'!$A$5:$A$254,$B305)=0,"Unknown Plan ID",IF(AND($G305="Posted",$E305&gt;Setup!$B$3),"Future-Dated Payment",IF(COUNTIF($A$5:$A$1004,$A305)&gt;1,"Duplicate Payment ID","OK"))))</f>
        <v/>
      </c>
      <c r="M305" s="24">
        <f>IF($A305="","",IF(OR($B305="",$E305="",$F305&lt;=0,$G305="",$H305="",$J305=""),"Review",IF($L305&lt;&gt;"OK","Review","OK")))</f>
        <v/>
      </c>
    </row>
    <row r="306">
      <c r="A306" s="18" t="n"/>
      <c r="B306" s="18" t="n"/>
      <c r="C306" s="24">
        <f>IF($B306="","",IFERROR(INDEX('Payment Plans'!$B$5:$B$254,MATCH($B306,'Payment Plans'!$A$5:$A$254,0)),""))</f>
        <v/>
      </c>
      <c r="D306" s="24">
        <f>IF($B306="","",IFERROR(INDEX('Payment Plans'!$D$5:$D$254,MATCH($B306,'Payment Plans'!$A$5:$A$254,0)),""))</f>
        <v/>
      </c>
      <c r="E306" s="46" t="n"/>
      <c r="F306" s="47" t="n"/>
      <c r="G306" s="18" t="n"/>
      <c r="H306" s="18" t="n"/>
      <c r="I306" s="18" t="n"/>
      <c r="J306" s="18" t="n"/>
      <c r="K306" s="18" t="n"/>
      <c r="L306" s="24">
        <f>IF($A306="","",IF(COUNTIF('Payment Plans'!$A$5:$A$254,$B306)=0,"Unknown Plan ID",IF(AND($G306="Posted",$E306&gt;Setup!$B$3),"Future-Dated Payment",IF(COUNTIF($A$5:$A$1004,$A306)&gt;1,"Duplicate Payment ID","OK"))))</f>
        <v/>
      </c>
      <c r="M306" s="24">
        <f>IF($A306="","",IF(OR($B306="",$E306="",$F306&lt;=0,$G306="",$H306="",$J306=""),"Review",IF($L306&lt;&gt;"OK","Review","OK")))</f>
        <v/>
      </c>
    </row>
    <row r="307">
      <c r="A307" s="18" t="n"/>
      <c r="B307" s="18" t="n"/>
      <c r="C307" s="24">
        <f>IF($B307="","",IFERROR(INDEX('Payment Plans'!$B$5:$B$254,MATCH($B307,'Payment Plans'!$A$5:$A$254,0)),""))</f>
        <v/>
      </c>
      <c r="D307" s="24">
        <f>IF($B307="","",IFERROR(INDEX('Payment Plans'!$D$5:$D$254,MATCH($B307,'Payment Plans'!$A$5:$A$254,0)),""))</f>
        <v/>
      </c>
      <c r="E307" s="46" t="n"/>
      <c r="F307" s="47" t="n"/>
      <c r="G307" s="18" t="n"/>
      <c r="H307" s="18" t="n"/>
      <c r="I307" s="18" t="n"/>
      <c r="J307" s="18" t="n"/>
      <c r="K307" s="18" t="n"/>
      <c r="L307" s="24">
        <f>IF($A307="","",IF(COUNTIF('Payment Plans'!$A$5:$A$254,$B307)=0,"Unknown Plan ID",IF(AND($G307="Posted",$E307&gt;Setup!$B$3),"Future-Dated Payment",IF(COUNTIF($A$5:$A$1004,$A307)&gt;1,"Duplicate Payment ID","OK"))))</f>
        <v/>
      </c>
      <c r="M307" s="24">
        <f>IF($A307="","",IF(OR($B307="",$E307="",$F307&lt;=0,$G307="",$H307="",$J307=""),"Review",IF($L307&lt;&gt;"OK","Review","OK")))</f>
        <v/>
      </c>
    </row>
    <row r="308">
      <c r="A308" s="18" t="n"/>
      <c r="B308" s="18" t="n"/>
      <c r="C308" s="24">
        <f>IF($B308="","",IFERROR(INDEX('Payment Plans'!$B$5:$B$254,MATCH($B308,'Payment Plans'!$A$5:$A$254,0)),""))</f>
        <v/>
      </c>
      <c r="D308" s="24">
        <f>IF($B308="","",IFERROR(INDEX('Payment Plans'!$D$5:$D$254,MATCH($B308,'Payment Plans'!$A$5:$A$254,0)),""))</f>
        <v/>
      </c>
      <c r="E308" s="46" t="n"/>
      <c r="F308" s="47" t="n"/>
      <c r="G308" s="18" t="n"/>
      <c r="H308" s="18" t="n"/>
      <c r="I308" s="18" t="n"/>
      <c r="J308" s="18" t="n"/>
      <c r="K308" s="18" t="n"/>
      <c r="L308" s="24">
        <f>IF($A308="","",IF(COUNTIF('Payment Plans'!$A$5:$A$254,$B308)=0,"Unknown Plan ID",IF(AND($G308="Posted",$E308&gt;Setup!$B$3),"Future-Dated Payment",IF(COUNTIF($A$5:$A$1004,$A308)&gt;1,"Duplicate Payment ID","OK"))))</f>
        <v/>
      </c>
      <c r="M308" s="24">
        <f>IF($A308="","",IF(OR($B308="",$E308="",$F308&lt;=0,$G308="",$H308="",$J308=""),"Review",IF($L308&lt;&gt;"OK","Review","OK")))</f>
        <v/>
      </c>
    </row>
    <row r="309">
      <c r="A309" s="18" t="n"/>
      <c r="B309" s="18" t="n"/>
      <c r="C309" s="24">
        <f>IF($B309="","",IFERROR(INDEX('Payment Plans'!$B$5:$B$254,MATCH($B309,'Payment Plans'!$A$5:$A$254,0)),""))</f>
        <v/>
      </c>
      <c r="D309" s="24">
        <f>IF($B309="","",IFERROR(INDEX('Payment Plans'!$D$5:$D$254,MATCH($B309,'Payment Plans'!$A$5:$A$254,0)),""))</f>
        <v/>
      </c>
      <c r="E309" s="46" t="n"/>
      <c r="F309" s="47" t="n"/>
      <c r="G309" s="18" t="n"/>
      <c r="H309" s="18" t="n"/>
      <c r="I309" s="18" t="n"/>
      <c r="J309" s="18" t="n"/>
      <c r="K309" s="18" t="n"/>
      <c r="L309" s="24">
        <f>IF($A309="","",IF(COUNTIF('Payment Plans'!$A$5:$A$254,$B309)=0,"Unknown Plan ID",IF(AND($G309="Posted",$E309&gt;Setup!$B$3),"Future-Dated Payment",IF(COUNTIF($A$5:$A$1004,$A309)&gt;1,"Duplicate Payment ID","OK"))))</f>
        <v/>
      </c>
      <c r="M309" s="24">
        <f>IF($A309="","",IF(OR($B309="",$E309="",$F309&lt;=0,$G309="",$H309="",$J309=""),"Review",IF($L309&lt;&gt;"OK","Review","OK")))</f>
        <v/>
      </c>
    </row>
    <row r="310">
      <c r="A310" s="18" t="n"/>
      <c r="B310" s="18" t="n"/>
      <c r="C310" s="24">
        <f>IF($B310="","",IFERROR(INDEX('Payment Plans'!$B$5:$B$254,MATCH($B310,'Payment Plans'!$A$5:$A$254,0)),""))</f>
        <v/>
      </c>
      <c r="D310" s="24">
        <f>IF($B310="","",IFERROR(INDEX('Payment Plans'!$D$5:$D$254,MATCH($B310,'Payment Plans'!$A$5:$A$254,0)),""))</f>
        <v/>
      </c>
      <c r="E310" s="46" t="n"/>
      <c r="F310" s="47" t="n"/>
      <c r="G310" s="18" t="n"/>
      <c r="H310" s="18" t="n"/>
      <c r="I310" s="18" t="n"/>
      <c r="J310" s="18" t="n"/>
      <c r="K310" s="18" t="n"/>
      <c r="L310" s="24">
        <f>IF($A310="","",IF(COUNTIF('Payment Plans'!$A$5:$A$254,$B310)=0,"Unknown Plan ID",IF(AND($G310="Posted",$E310&gt;Setup!$B$3),"Future-Dated Payment",IF(COUNTIF($A$5:$A$1004,$A310)&gt;1,"Duplicate Payment ID","OK"))))</f>
        <v/>
      </c>
      <c r="M310" s="24">
        <f>IF($A310="","",IF(OR($B310="",$E310="",$F310&lt;=0,$G310="",$H310="",$J310=""),"Review",IF($L310&lt;&gt;"OK","Review","OK")))</f>
        <v/>
      </c>
    </row>
    <row r="311">
      <c r="A311" s="18" t="n"/>
      <c r="B311" s="18" t="n"/>
      <c r="C311" s="24">
        <f>IF($B311="","",IFERROR(INDEX('Payment Plans'!$B$5:$B$254,MATCH($B311,'Payment Plans'!$A$5:$A$254,0)),""))</f>
        <v/>
      </c>
      <c r="D311" s="24">
        <f>IF($B311="","",IFERROR(INDEX('Payment Plans'!$D$5:$D$254,MATCH($B311,'Payment Plans'!$A$5:$A$254,0)),""))</f>
        <v/>
      </c>
      <c r="E311" s="46" t="n"/>
      <c r="F311" s="47" t="n"/>
      <c r="G311" s="18" t="n"/>
      <c r="H311" s="18" t="n"/>
      <c r="I311" s="18" t="n"/>
      <c r="J311" s="18" t="n"/>
      <c r="K311" s="18" t="n"/>
      <c r="L311" s="24">
        <f>IF($A311="","",IF(COUNTIF('Payment Plans'!$A$5:$A$254,$B311)=0,"Unknown Plan ID",IF(AND($G311="Posted",$E311&gt;Setup!$B$3),"Future-Dated Payment",IF(COUNTIF($A$5:$A$1004,$A311)&gt;1,"Duplicate Payment ID","OK"))))</f>
        <v/>
      </c>
      <c r="M311" s="24">
        <f>IF($A311="","",IF(OR($B311="",$E311="",$F311&lt;=0,$G311="",$H311="",$J311=""),"Review",IF($L311&lt;&gt;"OK","Review","OK")))</f>
        <v/>
      </c>
    </row>
    <row r="312">
      <c r="A312" s="18" t="n"/>
      <c r="B312" s="18" t="n"/>
      <c r="C312" s="24">
        <f>IF($B312="","",IFERROR(INDEX('Payment Plans'!$B$5:$B$254,MATCH($B312,'Payment Plans'!$A$5:$A$254,0)),""))</f>
        <v/>
      </c>
      <c r="D312" s="24">
        <f>IF($B312="","",IFERROR(INDEX('Payment Plans'!$D$5:$D$254,MATCH($B312,'Payment Plans'!$A$5:$A$254,0)),""))</f>
        <v/>
      </c>
      <c r="E312" s="46" t="n"/>
      <c r="F312" s="47" t="n"/>
      <c r="G312" s="18" t="n"/>
      <c r="H312" s="18" t="n"/>
      <c r="I312" s="18" t="n"/>
      <c r="J312" s="18" t="n"/>
      <c r="K312" s="18" t="n"/>
      <c r="L312" s="24">
        <f>IF($A312="","",IF(COUNTIF('Payment Plans'!$A$5:$A$254,$B312)=0,"Unknown Plan ID",IF(AND($G312="Posted",$E312&gt;Setup!$B$3),"Future-Dated Payment",IF(COUNTIF($A$5:$A$1004,$A312)&gt;1,"Duplicate Payment ID","OK"))))</f>
        <v/>
      </c>
      <c r="M312" s="24">
        <f>IF($A312="","",IF(OR($B312="",$E312="",$F312&lt;=0,$G312="",$H312="",$J312=""),"Review",IF($L312&lt;&gt;"OK","Review","OK")))</f>
        <v/>
      </c>
    </row>
    <row r="313">
      <c r="A313" s="18" t="n"/>
      <c r="B313" s="18" t="n"/>
      <c r="C313" s="24">
        <f>IF($B313="","",IFERROR(INDEX('Payment Plans'!$B$5:$B$254,MATCH($B313,'Payment Plans'!$A$5:$A$254,0)),""))</f>
        <v/>
      </c>
      <c r="D313" s="24">
        <f>IF($B313="","",IFERROR(INDEX('Payment Plans'!$D$5:$D$254,MATCH($B313,'Payment Plans'!$A$5:$A$254,0)),""))</f>
        <v/>
      </c>
      <c r="E313" s="46" t="n"/>
      <c r="F313" s="47" t="n"/>
      <c r="G313" s="18" t="n"/>
      <c r="H313" s="18" t="n"/>
      <c r="I313" s="18" t="n"/>
      <c r="J313" s="18" t="n"/>
      <c r="K313" s="18" t="n"/>
      <c r="L313" s="24">
        <f>IF($A313="","",IF(COUNTIF('Payment Plans'!$A$5:$A$254,$B313)=0,"Unknown Plan ID",IF(AND($G313="Posted",$E313&gt;Setup!$B$3),"Future-Dated Payment",IF(COUNTIF($A$5:$A$1004,$A313)&gt;1,"Duplicate Payment ID","OK"))))</f>
        <v/>
      </c>
      <c r="M313" s="24">
        <f>IF($A313="","",IF(OR($B313="",$E313="",$F313&lt;=0,$G313="",$H313="",$J313=""),"Review",IF($L313&lt;&gt;"OK","Review","OK")))</f>
        <v/>
      </c>
    </row>
    <row r="314">
      <c r="A314" s="18" t="n"/>
      <c r="B314" s="18" t="n"/>
      <c r="C314" s="24">
        <f>IF($B314="","",IFERROR(INDEX('Payment Plans'!$B$5:$B$254,MATCH($B314,'Payment Plans'!$A$5:$A$254,0)),""))</f>
        <v/>
      </c>
      <c r="D314" s="24">
        <f>IF($B314="","",IFERROR(INDEX('Payment Plans'!$D$5:$D$254,MATCH($B314,'Payment Plans'!$A$5:$A$254,0)),""))</f>
        <v/>
      </c>
      <c r="E314" s="46" t="n"/>
      <c r="F314" s="47" t="n"/>
      <c r="G314" s="18" t="n"/>
      <c r="H314" s="18" t="n"/>
      <c r="I314" s="18" t="n"/>
      <c r="J314" s="18" t="n"/>
      <c r="K314" s="18" t="n"/>
      <c r="L314" s="24">
        <f>IF($A314="","",IF(COUNTIF('Payment Plans'!$A$5:$A$254,$B314)=0,"Unknown Plan ID",IF(AND($G314="Posted",$E314&gt;Setup!$B$3),"Future-Dated Payment",IF(COUNTIF($A$5:$A$1004,$A314)&gt;1,"Duplicate Payment ID","OK"))))</f>
        <v/>
      </c>
      <c r="M314" s="24">
        <f>IF($A314="","",IF(OR($B314="",$E314="",$F314&lt;=0,$G314="",$H314="",$J314=""),"Review",IF($L314&lt;&gt;"OK","Review","OK")))</f>
        <v/>
      </c>
    </row>
    <row r="315">
      <c r="A315" s="18" t="n"/>
      <c r="B315" s="18" t="n"/>
      <c r="C315" s="24">
        <f>IF($B315="","",IFERROR(INDEX('Payment Plans'!$B$5:$B$254,MATCH($B315,'Payment Plans'!$A$5:$A$254,0)),""))</f>
        <v/>
      </c>
      <c r="D315" s="24">
        <f>IF($B315="","",IFERROR(INDEX('Payment Plans'!$D$5:$D$254,MATCH($B315,'Payment Plans'!$A$5:$A$254,0)),""))</f>
        <v/>
      </c>
      <c r="E315" s="46" t="n"/>
      <c r="F315" s="47" t="n"/>
      <c r="G315" s="18" t="n"/>
      <c r="H315" s="18" t="n"/>
      <c r="I315" s="18" t="n"/>
      <c r="J315" s="18" t="n"/>
      <c r="K315" s="18" t="n"/>
      <c r="L315" s="24">
        <f>IF($A315="","",IF(COUNTIF('Payment Plans'!$A$5:$A$254,$B315)=0,"Unknown Plan ID",IF(AND($G315="Posted",$E315&gt;Setup!$B$3),"Future-Dated Payment",IF(COUNTIF($A$5:$A$1004,$A315)&gt;1,"Duplicate Payment ID","OK"))))</f>
        <v/>
      </c>
      <c r="M315" s="24">
        <f>IF($A315="","",IF(OR($B315="",$E315="",$F315&lt;=0,$G315="",$H315="",$J315=""),"Review",IF($L315&lt;&gt;"OK","Review","OK")))</f>
        <v/>
      </c>
    </row>
    <row r="316">
      <c r="A316" s="18" t="n"/>
      <c r="B316" s="18" t="n"/>
      <c r="C316" s="24">
        <f>IF($B316="","",IFERROR(INDEX('Payment Plans'!$B$5:$B$254,MATCH($B316,'Payment Plans'!$A$5:$A$254,0)),""))</f>
        <v/>
      </c>
      <c r="D316" s="24">
        <f>IF($B316="","",IFERROR(INDEX('Payment Plans'!$D$5:$D$254,MATCH($B316,'Payment Plans'!$A$5:$A$254,0)),""))</f>
        <v/>
      </c>
      <c r="E316" s="46" t="n"/>
      <c r="F316" s="47" t="n"/>
      <c r="G316" s="18" t="n"/>
      <c r="H316" s="18" t="n"/>
      <c r="I316" s="18" t="n"/>
      <c r="J316" s="18" t="n"/>
      <c r="K316" s="18" t="n"/>
      <c r="L316" s="24">
        <f>IF($A316="","",IF(COUNTIF('Payment Plans'!$A$5:$A$254,$B316)=0,"Unknown Plan ID",IF(AND($G316="Posted",$E316&gt;Setup!$B$3),"Future-Dated Payment",IF(COUNTIF($A$5:$A$1004,$A316)&gt;1,"Duplicate Payment ID","OK"))))</f>
        <v/>
      </c>
      <c r="M316" s="24">
        <f>IF($A316="","",IF(OR($B316="",$E316="",$F316&lt;=0,$G316="",$H316="",$J316=""),"Review",IF($L316&lt;&gt;"OK","Review","OK")))</f>
        <v/>
      </c>
    </row>
    <row r="317">
      <c r="A317" s="18" t="n"/>
      <c r="B317" s="18" t="n"/>
      <c r="C317" s="24">
        <f>IF($B317="","",IFERROR(INDEX('Payment Plans'!$B$5:$B$254,MATCH($B317,'Payment Plans'!$A$5:$A$254,0)),""))</f>
        <v/>
      </c>
      <c r="D317" s="24">
        <f>IF($B317="","",IFERROR(INDEX('Payment Plans'!$D$5:$D$254,MATCH($B317,'Payment Plans'!$A$5:$A$254,0)),""))</f>
        <v/>
      </c>
      <c r="E317" s="46" t="n"/>
      <c r="F317" s="47" t="n"/>
      <c r="G317" s="18" t="n"/>
      <c r="H317" s="18" t="n"/>
      <c r="I317" s="18" t="n"/>
      <c r="J317" s="18" t="n"/>
      <c r="K317" s="18" t="n"/>
      <c r="L317" s="24">
        <f>IF($A317="","",IF(COUNTIF('Payment Plans'!$A$5:$A$254,$B317)=0,"Unknown Plan ID",IF(AND($G317="Posted",$E317&gt;Setup!$B$3),"Future-Dated Payment",IF(COUNTIF($A$5:$A$1004,$A317)&gt;1,"Duplicate Payment ID","OK"))))</f>
        <v/>
      </c>
      <c r="M317" s="24">
        <f>IF($A317="","",IF(OR($B317="",$E317="",$F317&lt;=0,$G317="",$H317="",$J317=""),"Review",IF($L317&lt;&gt;"OK","Review","OK")))</f>
        <v/>
      </c>
    </row>
    <row r="318">
      <c r="A318" s="18" t="n"/>
      <c r="B318" s="18" t="n"/>
      <c r="C318" s="24">
        <f>IF($B318="","",IFERROR(INDEX('Payment Plans'!$B$5:$B$254,MATCH($B318,'Payment Plans'!$A$5:$A$254,0)),""))</f>
        <v/>
      </c>
      <c r="D318" s="24">
        <f>IF($B318="","",IFERROR(INDEX('Payment Plans'!$D$5:$D$254,MATCH($B318,'Payment Plans'!$A$5:$A$254,0)),""))</f>
        <v/>
      </c>
      <c r="E318" s="46" t="n"/>
      <c r="F318" s="47" t="n"/>
      <c r="G318" s="18" t="n"/>
      <c r="H318" s="18" t="n"/>
      <c r="I318" s="18" t="n"/>
      <c r="J318" s="18" t="n"/>
      <c r="K318" s="18" t="n"/>
      <c r="L318" s="24">
        <f>IF($A318="","",IF(COUNTIF('Payment Plans'!$A$5:$A$254,$B318)=0,"Unknown Plan ID",IF(AND($G318="Posted",$E318&gt;Setup!$B$3),"Future-Dated Payment",IF(COUNTIF($A$5:$A$1004,$A318)&gt;1,"Duplicate Payment ID","OK"))))</f>
        <v/>
      </c>
      <c r="M318" s="24">
        <f>IF($A318="","",IF(OR($B318="",$E318="",$F318&lt;=0,$G318="",$H318="",$J318=""),"Review",IF($L318&lt;&gt;"OK","Review","OK")))</f>
        <v/>
      </c>
    </row>
    <row r="319">
      <c r="A319" s="18" t="n"/>
      <c r="B319" s="18" t="n"/>
      <c r="C319" s="24">
        <f>IF($B319="","",IFERROR(INDEX('Payment Plans'!$B$5:$B$254,MATCH($B319,'Payment Plans'!$A$5:$A$254,0)),""))</f>
        <v/>
      </c>
      <c r="D319" s="24">
        <f>IF($B319="","",IFERROR(INDEX('Payment Plans'!$D$5:$D$254,MATCH($B319,'Payment Plans'!$A$5:$A$254,0)),""))</f>
        <v/>
      </c>
      <c r="E319" s="46" t="n"/>
      <c r="F319" s="47" t="n"/>
      <c r="G319" s="18" t="n"/>
      <c r="H319" s="18" t="n"/>
      <c r="I319" s="18" t="n"/>
      <c r="J319" s="18" t="n"/>
      <c r="K319" s="18" t="n"/>
      <c r="L319" s="24">
        <f>IF($A319="","",IF(COUNTIF('Payment Plans'!$A$5:$A$254,$B319)=0,"Unknown Plan ID",IF(AND($G319="Posted",$E319&gt;Setup!$B$3),"Future-Dated Payment",IF(COUNTIF($A$5:$A$1004,$A319)&gt;1,"Duplicate Payment ID","OK"))))</f>
        <v/>
      </c>
      <c r="M319" s="24">
        <f>IF($A319="","",IF(OR($B319="",$E319="",$F319&lt;=0,$G319="",$H319="",$J319=""),"Review",IF($L319&lt;&gt;"OK","Review","OK")))</f>
        <v/>
      </c>
    </row>
    <row r="320">
      <c r="A320" s="18" t="n"/>
      <c r="B320" s="18" t="n"/>
      <c r="C320" s="24">
        <f>IF($B320="","",IFERROR(INDEX('Payment Plans'!$B$5:$B$254,MATCH($B320,'Payment Plans'!$A$5:$A$254,0)),""))</f>
        <v/>
      </c>
      <c r="D320" s="24">
        <f>IF($B320="","",IFERROR(INDEX('Payment Plans'!$D$5:$D$254,MATCH($B320,'Payment Plans'!$A$5:$A$254,0)),""))</f>
        <v/>
      </c>
      <c r="E320" s="46" t="n"/>
      <c r="F320" s="47" t="n"/>
      <c r="G320" s="18" t="n"/>
      <c r="H320" s="18" t="n"/>
      <c r="I320" s="18" t="n"/>
      <c r="J320" s="18" t="n"/>
      <c r="K320" s="18" t="n"/>
      <c r="L320" s="24">
        <f>IF($A320="","",IF(COUNTIF('Payment Plans'!$A$5:$A$254,$B320)=0,"Unknown Plan ID",IF(AND($G320="Posted",$E320&gt;Setup!$B$3),"Future-Dated Payment",IF(COUNTIF($A$5:$A$1004,$A320)&gt;1,"Duplicate Payment ID","OK"))))</f>
        <v/>
      </c>
      <c r="M320" s="24">
        <f>IF($A320="","",IF(OR($B320="",$E320="",$F320&lt;=0,$G320="",$H320="",$J320=""),"Review",IF($L320&lt;&gt;"OK","Review","OK")))</f>
        <v/>
      </c>
    </row>
    <row r="321">
      <c r="A321" s="18" t="n"/>
      <c r="B321" s="18" t="n"/>
      <c r="C321" s="24">
        <f>IF($B321="","",IFERROR(INDEX('Payment Plans'!$B$5:$B$254,MATCH($B321,'Payment Plans'!$A$5:$A$254,0)),""))</f>
        <v/>
      </c>
      <c r="D321" s="24">
        <f>IF($B321="","",IFERROR(INDEX('Payment Plans'!$D$5:$D$254,MATCH($B321,'Payment Plans'!$A$5:$A$254,0)),""))</f>
        <v/>
      </c>
      <c r="E321" s="46" t="n"/>
      <c r="F321" s="47" t="n"/>
      <c r="G321" s="18" t="n"/>
      <c r="H321" s="18" t="n"/>
      <c r="I321" s="18" t="n"/>
      <c r="J321" s="18" t="n"/>
      <c r="K321" s="18" t="n"/>
      <c r="L321" s="24">
        <f>IF($A321="","",IF(COUNTIF('Payment Plans'!$A$5:$A$254,$B321)=0,"Unknown Plan ID",IF(AND($G321="Posted",$E321&gt;Setup!$B$3),"Future-Dated Payment",IF(COUNTIF($A$5:$A$1004,$A321)&gt;1,"Duplicate Payment ID","OK"))))</f>
        <v/>
      </c>
      <c r="M321" s="24">
        <f>IF($A321="","",IF(OR($B321="",$E321="",$F321&lt;=0,$G321="",$H321="",$J321=""),"Review",IF($L321&lt;&gt;"OK","Review","OK")))</f>
        <v/>
      </c>
    </row>
    <row r="322">
      <c r="A322" s="18" t="n"/>
      <c r="B322" s="18" t="n"/>
      <c r="C322" s="24">
        <f>IF($B322="","",IFERROR(INDEX('Payment Plans'!$B$5:$B$254,MATCH($B322,'Payment Plans'!$A$5:$A$254,0)),""))</f>
        <v/>
      </c>
      <c r="D322" s="24">
        <f>IF($B322="","",IFERROR(INDEX('Payment Plans'!$D$5:$D$254,MATCH($B322,'Payment Plans'!$A$5:$A$254,0)),""))</f>
        <v/>
      </c>
      <c r="E322" s="46" t="n"/>
      <c r="F322" s="47" t="n"/>
      <c r="G322" s="18" t="n"/>
      <c r="H322" s="18" t="n"/>
      <c r="I322" s="18" t="n"/>
      <c r="J322" s="18" t="n"/>
      <c r="K322" s="18" t="n"/>
      <c r="L322" s="24">
        <f>IF($A322="","",IF(COUNTIF('Payment Plans'!$A$5:$A$254,$B322)=0,"Unknown Plan ID",IF(AND($G322="Posted",$E322&gt;Setup!$B$3),"Future-Dated Payment",IF(COUNTIF($A$5:$A$1004,$A322)&gt;1,"Duplicate Payment ID","OK"))))</f>
        <v/>
      </c>
      <c r="M322" s="24">
        <f>IF($A322="","",IF(OR($B322="",$E322="",$F322&lt;=0,$G322="",$H322="",$J322=""),"Review",IF($L322&lt;&gt;"OK","Review","OK")))</f>
        <v/>
      </c>
    </row>
    <row r="323">
      <c r="A323" s="18" t="n"/>
      <c r="B323" s="18" t="n"/>
      <c r="C323" s="24">
        <f>IF($B323="","",IFERROR(INDEX('Payment Plans'!$B$5:$B$254,MATCH($B323,'Payment Plans'!$A$5:$A$254,0)),""))</f>
        <v/>
      </c>
      <c r="D323" s="24">
        <f>IF($B323="","",IFERROR(INDEX('Payment Plans'!$D$5:$D$254,MATCH($B323,'Payment Plans'!$A$5:$A$254,0)),""))</f>
        <v/>
      </c>
      <c r="E323" s="46" t="n"/>
      <c r="F323" s="47" t="n"/>
      <c r="G323" s="18" t="n"/>
      <c r="H323" s="18" t="n"/>
      <c r="I323" s="18" t="n"/>
      <c r="J323" s="18" t="n"/>
      <c r="K323" s="18" t="n"/>
      <c r="L323" s="24">
        <f>IF($A323="","",IF(COUNTIF('Payment Plans'!$A$5:$A$254,$B323)=0,"Unknown Plan ID",IF(AND($G323="Posted",$E323&gt;Setup!$B$3),"Future-Dated Payment",IF(COUNTIF($A$5:$A$1004,$A323)&gt;1,"Duplicate Payment ID","OK"))))</f>
        <v/>
      </c>
      <c r="M323" s="24">
        <f>IF($A323="","",IF(OR($B323="",$E323="",$F323&lt;=0,$G323="",$H323="",$J323=""),"Review",IF($L323&lt;&gt;"OK","Review","OK")))</f>
        <v/>
      </c>
    </row>
    <row r="324">
      <c r="A324" s="18" t="n"/>
      <c r="B324" s="18" t="n"/>
      <c r="C324" s="24">
        <f>IF($B324="","",IFERROR(INDEX('Payment Plans'!$B$5:$B$254,MATCH($B324,'Payment Plans'!$A$5:$A$254,0)),""))</f>
        <v/>
      </c>
      <c r="D324" s="24">
        <f>IF($B324="","",IFERROR(INDEX('Payment Plans'!$D$5:$D$254,MATCH($B324,'Payment Plans'!$A$5:$A$254,0)),""))</f>
        <v/>
      </c>
      <c r="E324" s="46" t="n"/>
      <c r="F324" s="47" t="n"/>
      <c r="G324" s="18" t="n"/>
      <c r="H324" s="18" t="n"/>
      <c r="I324" s="18" t="n"/>
      <c r="J324" s="18" t="n"/>
      <c r="K324" s="18" t="n"/>
      <c r="L324" s="24">
        <f>IF($A324="","",IF(COUNTIF('Payment Plans'!$A$5:$A$254,$B324)=0,"Unknown Plan ID",IF(AND($G324="Posted",$E324&gt;Setup!$B$3),"Future-Dated Payment",IF(COUNTIF($A$5:$A$1004,$A324)&gt;1,"Duplicate Payment ID","OK"))))</f>
        <v/>
      </c>
      <c r="M324" s="24">
        <f>IF($A324="","",IF(OR($B324="",$E324="",$F324&lt;=0,$G324="",$H324="",$J324=""),"Review",IF($L324&lt;&gt;"OK","Review","OK")))</f>
        <v/>
      </c>
    </row>
    <row r="325">
      <c r="A325" s="18" t="n"/>
      <c r="B325" s="18" t="n"/>
      <c r="C325" s="24">
        <f>IF($B325="","",IFERROR(INDEX('Payment Plans'!$B$5:$B$254,MATCH($B325,'Payment Plans'!$A$5:$A$254,0)),""))</f>
        <v/>
      </c>
      <c r="D325" s="24">
        <f>IF($B325="","",IFERROR(INDEX('Payment Plans'!$D$5:$D$254,MATCH($B325,'Payment Plans'!$A$5:$A$254,0)),""))</f>
        <v/>
      </c>
      <c r="E325" s="46" t="n"/>
      <c r="F325" s="47" t="n"/>
      <c r="G325" s="18" t="n"/>
      <c r="H325" s="18" t="n"/>
      <c r="I325" s="18" t="n"/>
      <c r="J325" s="18" t="n"/>
      <c r="K325" s="18" t="n"/>
      <c r="L325" s="24">
        <f>IF($A325="","",IF(COUNTIF('Payment Plans'!$A$5:$A$254,$B325)=0,"Unknown Plan ID",IF(AND($G325="Posted",$E325&gt;Setup!$B$3),"Future-Dated Payment",IF(COUNTIF($A$5:$A$1004,$A325)&gt;1,"Duplicate Payment ID","OK"))))</f>
        <v/>
      </c>
      <c r="M325" s="24">
        <f>IF($A325="","",IF(OR($B325="",$E325="",$F325&lt;=0,$G325="",$H325="",$J325=""),"Review",IF($L325&lt;&gt;"OK","Review","OK")))</f>
        <v/>
      </c>
    </row>
    <row r="326">
      <c r="A326" s="18" t="n"/>
      <c r="B326" s="18" t="n"/>
      <c r="C326" s="24">
        <f>IF($B326="","",IFERROR(INDEX('Payment Plans'!$B$5:$B$254,MATCH($B326,'Payment Plans'!$A$5:$A$254,0)),""))</f>
        <v/>
      </c>
      <c r="D326" s="24">
        <f>IF($B326="","",IFERROR(INDEX('Payment Plans'!$D$5:$D$254,MATCH($B326,'Payment Plans'!$A$5:$A$254,0)),""))</f>
        <v/>
      </c>
      <c r="E326" s="46" t="n"/>
      <c r="F326" s="47" t="n"/>
      <c r="G326" s="18" t="n"/>
      <c r="H326" s="18" t="n"/>
      <c r="I326" s="18" t="n"/>
      <c r="J326" s="18" t="n"/>
      <c r="K326" s="18" t="n"/>
      <c r="L326" s="24">
        <f>IF($A326="","",IF(COUNTIF('Payment Plans'!$A$5:$A$254,$B326)=0,"Unknown Plan ID",IF(AND($G326="Posted",$E326&gt;Setup!$B$3),"Future-Dated Payment",IF(COUNTIF($A$5:$A$1004,$A326)&gt;1,"Duplicate Payment ID","OK"))))</f>
        <v/>
      </c>
      <c r="M326" s="24">
        <f>IF($A326="","",IF(OR($B326="",$E326="",$F326&lt;=0,$G326="",$H326="",$J326=""),"Review",IF($L326&lt;&gt;"OK","Review","OK")))</f>
        <v/>
      </c>
    </row>
    <row r="327">
      <c r="A327" s="18" t="n"/>
      <c r="B327" s="18" t="n"/>
      <c r="C327" s="24">
        <f>IF($B327="","",IFERROR(INDEX('Payment Plans'!$B$5:$B$254,MATCH($B327,'Payment Plans'!$A$5:$A$254,0)),""))</f>
        <v/>
      </c>
      <c r="D327" s="24">
        <f>IF($B327="","",IFERROR(INDEX('Payment Plans'!$D$5:$D$254,MATCH($B327,'Payment Plans'!$A$5:$A$254,0)),""))</f>
        <v/>
      </c>
      <c r="E327" s="46" t="n"/>
      <c r="F327" s="47" t="n"/>
      <c r="G327" s="18" t="n"/>
      <c r="H327" s="18" t="n"/>
      <c r="I327" s="18" t="n"/>
      <c r="J327" s="18" t="n"/>
      <c r="K327" s="18" t="n"/>
      <c r="L327" s="24">
        <f>IF($A327="","",IF(COUNTIF('Payment Plans'!$A$5:$A$254,$B327)=0,"Unknown Plan ID",IF(AND($G327="Posted",$E327&gt;Setup!$B$3),"Future-Dated Payment",IF(COUNTIF($A$5:$A$1004,$A327)&gt;1,"Duplicate Payment ID","OK"))))</f>
        <v/>
      </c>
      <c r="M327" s="24">
        <f>IF($A327="","",IF(OR($B327="",$E327="",$F327&lt;=0,$G327="",$H327="",$J327=""),"Review",IF($L327&lt;&gt;"OK","Review","OK")))</f>
        <v/>
      </c>
    </row>
    <row r="328">
      <c r="A328" s="18" t="n"/>
      <c r="B328" s="18" t="n"/>
      <c r="C328" s="24">
        <f>IF($B328="","",IFERROR(INDEX('Payment Plans'!$B$5:$B$254,MATCH($B328,'Payment Plans'!$A$5:$A$254,0)),""))</f>
        <v/>
      </c>
      <c r="D328" s="24">
        <f>IF($B328="","",IFERROR(INDEX('Payment Plans'!$D$5:$D$254,MATCH($B328,'Payment Plans'!$A$5:$A$254,0)),""))</f>
        <v/>
      </c>
      <c r="E328" s="46" t="n"/>
      <c r="F328" s="47" t="n"/>
      <c r="G328" s="18" t="n"/>
      <c r="H328" s="18" t="n"/>
      <c r="I328" s="18" t="n"/>
      <c r="J328" s="18" t="n"/>
      <c r="K328" s="18" t="n"/>
      <c r="L328" s="24">
        <f>IF($A328="","",IF(COUNTIF('Payment Plans'!$A$5:$A$254,$B328)=0,"Unknown Plan ID",IF(AND($G328="Posted",$E328&gt;Setup!$B$3),"Future-Dated Payment",IF(COUNTIF($A$5:$A$1004,$A328)&gt;1,"Duplicate Payment ID","OK"))))</f>
        <v/>
      </c>
      <c r="M328" s="24">
        <f>IF($A328="","",IF(OR($B328="",$E328="",$F328&lt;=0,$G328="",$H328="",$J328=""),"Review",IF($L328&lt;&gt;"OK","Review","OK")))</f>
        <v/>
      </c>
    </row>
    <row r="329">
      <c r="A329" s="18" t="n"/>
      <c r="B329" s="18" t="n"/>
      <c r="C329" s="24">
        <f>IF($B329="","",IFERROR(INDEX('Payment Plans'!$B$5:$B$254,MATCH($B329,'Payment Plans'!$A$5:$A$254,0)),""))</f>
        <v/>
      </c>
      <c r="D329" s="24">
        <f>IF($B329="","",IFERROR(INDEX('Payment Plans'!$D$5:$D$254,MATCH($B329,'Payment Plans'!$A$5:$A$254,0)),""))</f>
        <v/>
      </c>
      <c r="E329" s="46" t="n"/>
      <c r="F329" s="47" t="n"/>
      <c r="G329" s="18" t="n"/>
      <c r="H329" s="18" t="n"/>
      <c r="I329" s="18" t="n"/>
      <c r="J329" s="18" t="n"/>
      <c r="K329" s="18" t="n"/>
      <c r="L329" s="24">
        <f>IF($A329="","",IF(COUNTIF('Payment Plans'!$A$5:$A$254,$B329)=0,"Unknown Plan ID",IF(AND($G329="Posted",$E329&gt;Setup!$B$3),"Future-Dated Payment",IF(COUNTIF($A$5:$A$1004,$A329)&gt;1,"Duplicate Payment ID","OK"))))</f>
        <v/>
      </c>
      <c r="M329" s="24">
        <f>IF($A329="","",IF(OR($B329="",$E329="",$F329&lt;=0,$G329="",$H329="",$J329=""),"Review",IF($L329&lt;&gt;"OK","Review","OK")))</f>
        <v/>
      </c>
    </row>
    <row r="330">
      <c r="A330" s="18" t="n"/>
      <c r="B330" s="18" t="n"/>
      <c r="C330" s="24">
        <f>IF($B330="","",IFERROR(INDEX('Payment Plans'!$B$5:$B$254,MATCH($B330,'Payment Plans'!$A$5:$A$254,0)),""))</f>
        <v/>
      </c>
      <c r="D330" s="24">
        <f>IF($B330="","",IFERROR(INDEX('Payment Plans'!$D$5:$D$254,MATCH($B330,'Payment Plans'!$A$5:$A$254,0)),""))</f>
        <v/>
      </c>
      <c r="E330" s="46" t="n"/>
      <c r="F330" s="47" t="n"/>
      <c r="G330" s="18" t="n"/>
      <c r="H330" s="18" t="n"/>
      <c r="I330" s="18" t="n"/>
      <c r="J330" s="18" t="n"/>
      <c r="K330" s="18" t="n"/>
      <c r="L330" s="24">
        <f>IF($A330="","",IF(COUNTIF('Payment Plans'!$A$5:$A$254,$B330)=0,"Unknown Plan ID",IF(AND($G330="Posted",$E330&gt;Setup!$B$3),"Future-Dated Payment",IF(COUNTIF($A$5:$A$1004,$A330)&gt;1,"Duplicate Payment ID","OK"))))</f>
        <v/>
      </c>
      <c r="M330" s="24">
        <f>IF($A330="","",IF(OR($B330="",$E330="",$F330&lt;=0,$G330="",$H330="",$J330=""),"Review",IF($L330&lt;&gt;"OK","Review","OK")))</f>
        <v/>
      </c>
    </row>
    <row r="331">
      <c r="A331" s="18" t="n"/>
      <c r="B331" s="18" t="n"/>
      <c r="C331" s="24">
        <f>IF($B331="","",IFERROR(INDEX('Payment Plans'!$B$5:$B$254,MATCH($B331,'Payment Plans'!$A$5:$A$254,0)),""))</f>
        <v/>
      </c>
      <c r="D331" s="24">
        <f>IF($B331="","",IFERROR(INDEX('Payment Plans'!$D$5:$D$254,MATCH($B331,'Payment Plans'!$A$5:$A$254,0)),""))</f>
        <v/>
      </c>
      <c r="E331" s="46" t="n"/>
      <c r="F331" s="47" t="n"/>
      <c r="G331" s="18" t="n"/>
      <c r="H331" s="18" t="n"/>
      <c r="I331" s="18" t="n"/>
      <c r="J331" s="18" t="n"/>
      <c r="K331" s="18" t="n"/>
      <c r="L331" s="24">
        <f>IF($A331="","",IF(COUNTIF('Payment Plans'!$A$5:$A$254,$B331)=0,"Unknown Plan ID",IF(AND($G331="Posted",$E331&gt;Setup!$B$3),"Future-Dated Payment",IF(COUNTIF($A$5:$A$1004,$A331)&gt;1,"Duplicate Payment ID","OK"))))</f>
        <v/>
      </c>
      <c r="M331" s="24">
        <f>IF($A331="","",IF(OR($B331="",$E331="",$F331&lt;=0,$G331="",$H331="",$J331=""),"Review",IF($L331&lt;&gt;"OK","Review","OK")))</f>
        <v/>
      </c>
    </row>
    <row r="332">
      <c r="A332" s="18" t="n"/>
      <c r="B332" s="18" t="n"/>
      <c r="C332" s="24">
        <f>IF($B332="","",IFERROR(INDEX('Payment Plans'!$B$5:$B$254,MATCH($B332,'Payment Plans'!$A$5:$A$254,0)),""))</f>
        <v/>
      </c>
      <c r="D332" s="24">
        <f>IF($B332="","",IFERROR(INDEX('Payment Plans'!$D$5:$D$254,MATCH($B332,'Payment Plans'!$A$5:$A$254,0)),""))</f>
        <v/>
      </c>
      <c r="E332" s="46" t="n"/>
      <c r="F332" s="47" t="n"/>
      <c r="G332" s="18" t="n"/>
      <c r="H332" s="18" t="n"/>
      <c r="I332" s="18" t="n"/>
      <c r="J332" s="18" t="n"/>
      <c r="K332" s="18" t="n"/>
      <c r="L332" s="24">
        <f>IF($A332="","",IF(COUNTIF('Payment Plans'!$A$5:$A$254,$B332)=0,"Unknown Plan ID",IF(AND($G332="Posted",$E332&gt;Setup!$B$3),"Future-Dated Payment",IF(COUNTIF($A$5:$A$1004,$A332)&gt;1,"Duplicate Payment ID","OK"))))</f>
        <v/>
      </c>
      <c r="M332" s="24">
        <f>IF($A332="","",IF(OR($B332="",$E332="",$F332&lt;=0,$G332="",$H332="",$J332=""),"Review",IF($L332&lt;&gt;"OK","Review","OK")))</f>
        <v/>
      </c>
    </row>
    <row r="333">
      <c r="A333" s="18" t="n"/>
      <c r="B333" s="18" t="n"/>
      <c r="C333" s="24">
        <f>IF($B333="","",IFERROR(INDEX('Payment Plans'!$B$5:$B$254,MATCH($B333,'Payment Plans'!$A$5:$A$254,0)),""))</f>
        <v/>
      </c>
      <c r="D333" s="24">
        <f>IF($B333="","",IFERROR(INDEX('Payment Plans'!$D$5:$D$254,MATCH($B333,'Payment Plans'!$A$5:$A$254,0)),""))</f>
        <v/>
      </c>
      <c r="E333" s="46" t="n"/>
      <c r="F333" s="47" t="n"/>
      <c r="G333" s="18" t="n"/>
      <c r="H333" s="18" t="n"/>
      <c r="I333" s="18" t="n"/>
      <c r="J333" s="18" t="n"/>
      <c r="K333" s="18" t="n"/>
      <c r="L333" s="24">
        <f>IF($A333="","",IF(COUNTIF('Payment Plans'!$A$5:$A$254,$B333)=0,"Unknown Plan ID",IF(AND($G333="Posted",$E333&gt;Setup!$B$3),"Future-Dated Payment",IF(COUNTIF($A$5:$A$1004,$A333)&gt;1,"Duplicate Payment ID","OK"))))</f>
        <v/>
      </c>
      <c r="M333" s="24">
        <f>IF($A333="","",IF(OR($B333="",$E333="",$F333&lt;=0,$G333="",$H333="",$J333=""),"Review",IF($L333&lt;&gt;"OK","Review","OK")))</f>
        <v/>
      </c>
    </row>
    <row r="334">
      <c r="A334" s="18" t="n"/>
      <c r="B334" s="18" t="n"/>
      <c r="C334" s="24">
        <f>IF($B334="","",IFERROR(INDEX('Payment Plans'!$B$5:$B$254,MATCH($B334,'Payment Plans'!$A$5:$A$254,0)),""))</f>
        <v/>
      </c>
      <c r="D334" s="24">
        <f>IF($B334="","",IFERROR(INDEX('Payment Plans'!$D$5:$D$254,MATCH($B334,'Payment Plans'!$A$5:$A$254,0)),""))</f>
        <v/>
      </c>
      <c r="E334" s="46" t="n"/>
      <c r="F334" s="47" t="n"/>
      <c r="G334" s="18" t="n"/>
      <c r="H334" s="18" t="n"/>
      <c r="I334" s="18" t="n"/>
      <c r="J334" s="18" t="n"/>
      <c r="K334" s="18" t="n"/>
      <c r="L334" s="24">
        <f>IF($A334="","",IF(COUNTIF('Payment Plans'!$A$5:$A$254,$B334)=0,"Unknown Plan ID",IF(AND($G334="Posted",$E334&gt;Setup!$B$3),"Future-Dated Payment",IF(COUNTIF($A$5:$A$1004,$A334)&gt;1,"Duplicate Payment ID","OK"))))</f>
        <v/>
      </c>
      <c r="M334" s="24">
        <f>IF($A334="","",IF(OR($B334="",$E334="",$F334&lt;=0,$G334="",$H334="",$J334=""),"Review",IF($L334&lt;&gt;"OK","Review","OK")))</f>
        <v/>
      </c>
    </row>
    <row r="335">
      <c r="A335" s="18" t="n"/>
      <c r="B335" s="18" t="n"/>
      <c r="C335" s="24">
        <f>IF($B335="","",IFERROR(INDEX('Payment Plans'!$B$5:$B$254,MATCH($B335,'Payment Plans'!$A$5:$A$254,0)),""))</f>
        <v/>
      </c>
      <c r="D335" s="24">
        <f>IF($B335="","",IFERROR(INDEX('Payment Plans'!$D$5:$D$254,MATCH($B335,'Payment Plans'!$A$5:$A$254,0)),""))</f>
        <v/>
      </c>
      <c r="E335" s="46" t="n"/>
      <c r="F335" s="47" t="n"/>
      <c r="G335" s="18" t="n"/>
      <c r="H335" s="18" t="n"/>
      <c r="I335" s="18" t="n"/>
      <c r="J335" s="18" t="n"/>
      <c r="K335" s="18" t="n"/>
      <c r="L335" s="24">
        <f>IF($A335="","",IF(COUNTIF('Payment Plans'!$A$5:$A$254,$B335)=0,"Unknown Plan ID",IF(AND($G335="Posted",$E335&gt;Setup!$B$3),"Future-Dated Payment",IF(COUNTIF($A$5:$A$1004,$A335)&gt;1,"Duplicate Payment ID","OK"))))</f>
        <v/>
      </c>
      <c r="M335" s="24">
        <f>IF($A335="","",IF(OR($B335="",$E335="",$F335&lt;=0,$G335="",$H335="",$J335=""),"Review",IF($L335&lt;&gt;"OK","Review","OK")))</f>
        <v/>
      </c>
    </row>
    <row r="336">
      <c r="A336" s="18" t="n"/>
      <c r="B336" s="18" t="n"/>
      <c r="C336" s="24">
        <f>IF($B336="","",IFERROR(INDEX('Payment Plans'!$B$5:$B$254,MATCH($B336,'Payment Plans'!$A$5:$A$254,0)),""))</f>
        <v/>
      </c>
      <c r="D336" s="24">
        <f>IF($B336="","",IFERROR(INDEX('Payment Plans'!$D$5:$D$254,MATCH($B336,'Payment Plans'!$A$5:$A$254,0)),""))</f>
        <v/>
      </c>
      <c r="E336" s="46" t="n"/>
      <c r="F336" s="47" t="n"/>
      <c r="G336" s="18" t="n"/>
      <c r="H336" s="18" t="n"/>
      <c r="I336" s="18" t="n"/>
      <c r="J336" s="18" t="n"/>
      <c r="K336" s="18" t="n"/>
      <c r="L336" s="24">
        <f>IF($A336="","",IF(COUNTIF('Payment Plans'!$A$5:$A$254,$B336)=0,"Unknown Plan ID",IF(AND($G336="Posted",$E336&gt;Setup!$B$3),"Future-Dated Payment",IF(COUNTIF($A$5:$A$1004,$A336)&gt;1,"Duplicate Payment ID","OK"))))</f>
        <v/>
      </c>
      <c r="M336" s="24">
        <f>IF($A336="","",IF(OR($B336="",$E336="",$F336&lt;=0,$G336="",$H336="",$J336=""),"Review",IF($L336&lt;&gt;"OK","Review","OK")))</f>
        <v/>
      </c>
    </row>
    <row r="337">
      <c r="A337" s="18" t="n"/>
      <c r="B337" s="18" t="n"/>
      <c r="C337" s="24">
        <f>IF($B337="","",IFERROR(INDEX('Payment Plans'!$B$5:$B$254,MATCH($B337,'Payment Plans'!$A$5:$A$254,0)),""))</f>
        <v/>
      </c>
      <c r="D337" s="24">
        <f>IF($B337="","",IFERROR(INDEX('Payment Plans'!$D$5:$D$254,MATCH($B337,'Payment Plans'!$A$5:$A$254,0)),""))</f>
        <v/>
      </c>
      <c r="E337" s="46" t="n"/>
      <c r="F337" s="47" t="n"/>
      <c r="G337" s="18" t="n"/>
      <c r="H337" s="18" t="n"/>
      <c r="I337" s="18" t="n"/>
      <c r="J337" s="18" t="n"/>
      <c r="K337" s="18" t="n"/>
      <c r="L337" s="24">
        <f>IF($A337="","",IF(COUNTIF('Payment Plans'!$A$5:$A$254,$B337)=0,"Unknown Plan ID",IF(AND($G337="Posted",$E337&gt;Setup!$B$3),"Future-Dated Payment",IF(COUNTIF($A$5:$A$1004,$A337)&gt;1,"Duplicate Payment ID","OK"))))</f>
        <v/>
      </c>
      <c r="M337" s="24">
        <f>IF($A337="","",IF(OR($B337="",$E337="",$F337&lt;=0,$G337="",$H337="",$J337=""),"Review",IF($L337&lt;&gt;"OK","Review","OK")))</f>
        <v/>
      </c>
    </row>
    <row r="338">
      <c r="A338" s="18" t="n"/>
      <c r="B338" s="18" t="n"/>
      <c r="C338" s="24">
        <f>IF($B338="","",IFERROR(INDEX('Payment Plans'!$B$5:$B$254,MATCH($B338,'Payment Plans'!$A$5:$A$254,0)),""))</f>
        <v/>
      </c>
      <c r="D338" s="24">
        <f>IF($B338="","",IFERROR(INDEX('Payment Plans'!$D$5:$D$254,MATCH($B338,'Payment Plans'!$A$5:$A$254,0)),""))</f>
        <v/>
      </c>
      <c r="E338" s="46" t="n"/>
      <c r="F338" s="47" t="n"/>
      <c r="G338" s="18" t="n"/>
      <c r="H338" s="18" t="n"/>
      <c r="I338" s="18" t="n"/>
      <c r="J338" s="18" t="n"/>
      <c r="K338" s="18" t="n"/>
      <c r="L338" s="24">
        <f>IF($A338="","",IF(COUNTIF('Payment Plans'!$A$5:$A$254,$B338)=0,"Unknown Plan ID",IF(AND($G338="Posted",$E338&gt;Setup!$B$3),"Future-Dated Payment",IF(COUNTIF($A$5:$A$1004,$A338)&gt;1,"Duplicate Payment ID","OK"))))</f>
        <v/>
      </c>
      <c r="M338" s="24">
        <f>IF($A338="","",IF(OR($B338="",$E338="",$F338&lt;=0,$G338="",$H338="",$J338=""),"Review",IF($L338&lt;&gt;"OK","Review","OK")))</f>
        <v/>
      </c>
    </row>
    <row r="339">
      <c r="A339" s="18" t="n"/>
      <c r="B339" s="18" t="n"/>
      <c r="C339" s="24">
        <f>IF($B339="","",IFERROR(INDEX('Payment Plans'!$B$5:$B$254,MATCH($B339,'Payment Plans'!$A$5:$A$254,0)),""))</f>
        <v/>
      </c>
      <c r="D339" s="24">
        <f>IF($B339="","",IFERROR(INDEX('Payment Plans'!$D$5:$D$254,MATCH($B339,'Payment Plans'!$A$5:$A$254,0)),""))</f>
        <v/>
      </c>
      <c r="E339" s="46" t="n"/>
      <c r="F339" s="47" t="n"/>
      <c r="G339" s="18" t="n"/>
      <c r="H339" s="18" t="n"/>
      <c r="I339" s="18" t="n"/>
      <c r="J339" s="18" t="n"/>
      <c r="K339" s="18" t="n"/>
      <c r="L339" s="24">
        <f>IF($A339="","",IF(COUNTIF('Payment Plans'!$A$5:$A$254,$B339)=0,"Unknown Plan ID",IF(AND($G339="Posted",$E339&gt;Setup!$B$3),"Future-Dated Payment",IF(COUNTIF($A$5:$A$1004,$A339)&gt;1,"Duplicate Payment ID","OK"))))</f>
        <v/>
      </c>
      <c r="M339" s="24">
        <f>IF($A339="","",IF(OR($B339="",$E339="",$F339&lt;=0,$G339="",$H339="",$J339=""),"Review",IF($L339&lt;&gt;"OK","Review","OK")))</f>
        <v/>
      </c>
    </row>
    <row r="340">
      <c r="A340" s="18" t="n"/>
      <c r="B340" s="18" t="n"/>
      <c r="C340" s="24">
        <f>IF($B340="","",IFERROR(INDEX('Payment Plans'!$B$5:$B$254,MATCH($B340,'Payment Plans'!$A$5:$A$254,0)),""))</f>
        <v/>
      </c>
      <c r="D340" s="24">
        <f>IF($B340="","",IFERROR(INDEX('Payment Plans'!$D$5:$D$254,MATCH($B340,'Payment Plans'!$A$5:$A$254,0)),""))</f>
        <v/>
      </c>
      <c r="E340" s="46" t="n"/>
      <c r="F340" s="47" t="n"/>
      <c r="G340" s="18" t="n"/>
      <c r="H340" s="18" t="n"/>
      <c r="I340" s="18" t="n"/>
      <c r="J340" s="18" t="n"/>
      <c r="K340" s="18" t="n"/>
      <c r="L340" s="24">
        <f>IF($A340="","",IF(COUNTIF('Payment Plans'!$A$5:$A$254,$B340)=0,"Unknown Plan ID",IF(AND($G340="Posted",$E340&gt;Setup!$B$3),"Future-Dated Payment",IF(COUNTIF($A$5:$A$1004,$A340)&gt;1,"Duplicate Payment ID","OK"))))</f>
        <v/>
      </c>
      <c r="M340" s="24">
        <f>IF($A340="","",IF(OR($B340="",$E340="",$F340&lt;=0,$G340="",$H340="",$J340=""),"Review",IF($L340&lt;&gt;"OK","Review","OK")))</f>
        <v/>
      </c>
    </row>
    <row r="341">
      <c r="A341" s="18" t="n"/>
      <c r="B341" s="18" t="n"/>
      <c r="C341" s="24">
        <f>IF($B341="","",IFERROR(INDEX('Payment Plans'!$B$5:$B$254,MATCH($B341,'Payment Plans'!$A$5:$A$254,0)),""))</f>
        <v/>
      </c>
      <c r="D341" s="24">
        <f>IF($B341="","",IFERROR(INDEX('Payment Plans'!$D$5:$D$254,MATCH($B341,'Payment Plans'!$A$5:$A$254,0)),""))</f>
        <v/>
      </c>
      <c r="E341" s="46" t="n"/>
      <c r="F341" s="47" t="n"/>
      <c r="G341" s="18" t="n"/>
      <c r="H341" s="18" t="n"/>
      <c r="I341" s="18" t="n"/>
      <c r="J341" s="18" t="n"/>
      <c r="K341" s="18" t="n"/>
      <c r="L341" s="24">
        <f>IF($A341="","",IF(COUNTIF('Payment Plans'!$A$5:$A$254,$B341)=0,"Unknown Plan ID",IF(AND($G341="Posted",$E341&gt;Setup!$B$3),"Future-Dated Payment",IF(COUNTIF($A$5:$A$1004,$A341)&gt;1,"Duplicate Payment ID","OK"))))</f>
        <v/>
      </c>
      <c r="M341" s="24">
        <f>IF($A341="","",IF(OR($B341="",$E341="",$F341&lt;=0,$G341="",$H341="",$J341=""),"Review",IF($L341&lt;&gt;"OK","Review","OK")))</f>
        <v/>
      </c>
    </row>
    <row r="342">
      <c r="A342" s="18" t="n"/>
      <c r="B342" s="18" t="n"/>
      <c r="C342" s="24">
        <f>IF($B342="","",IFERROR(INDEX('Payment Plans'!$B$5:$B$254,MATCH($B342,'Payment Plans'!$A$5:$A$254,0)),""))</f>
        <v/>
      </c>
      <c r="D342" s="24">
        <f>IF($B342="","",IFERROR(INDEX('Payment Plans'!$D$5:$D$254,MATCH($B342,'Payment Plans'!$A$5:$A$254,0)),""))</f>
        <v/>
      </c>
      <c r="E342" s="46" t="n"/>
      <c r="F342" s="47" t="n"/>
      <c r="G342" s="18" t="n"/>
      <c r="H342" s="18" t="n"/>
      <c r="I342" s="18" t="n"/>
      <c r="J342" s="18" t="n"/>
      <c r="K342" s="18" t="n"/>
      <c r="L342" s="24">
        <f>IF($A342="","",IF(COUNTIF('Payment Plans'!$A$5:$A$254,$B342)=0,"Unknown Plan ID",IF(AND($G342="Posted",$E342&gt;Setup!$B$3),"Future-Dated Payment",IF(COUNTIF($A$5:$A$1004,$A342)&gt;1,"Duplicate Payment ID","OK"))))</f>
        <v/>
      </c>
      <c r="M342" s="24">
        <f>IF($A342="","",IF(OR($B342="",$E342="",$F342&lt;=0,$G342="",$H342="",$J342=""),"Review",IF($L342&lt;&gt;"OK","Review","OK")))</f>
        <v/>
      </c>
    </row>
    <row r="343">
      <c r="A343" s="18" t="n"/>
      <c r="B343" s="18" t="n"/>
      <c r="C343" s="24">
        <f>IF($B343="","",IFERROR(INDEX('Payment Plans'!$B$5:$B$254,MATCH($B343,'Payment Plans'!$A$5:$A$254,0)),""))</f>
        <v/>
      </c>
      <c r="D343" s="24">
        <f>IF($B343="","",IFERROR(INDEX('Payment Plans'!$D$5:$D$254,MATCH($B343,'Payment Plans'!$A$5:$A$254,0)),""))</f>
        <v/>
      </c>
      <c r="E343" s="46" t="n"/>
      <c r="F343" s="47" t="n"/>
      <c r="G343" s="18" t="n"/>
      <c r="H343" s="18" t="n"/>
      <c r="I343" s="18" t="n"/>
      <c r="J343" s="18" t="n"/>
      <c r="K343" s="18" t="n"/>
      <c r="L343" s="24">
        <f>IF($A343="","",IF(COUNTIF('Payment Plans'!$A$5:$A$254,$B343)=0,"Unknown Plan ID",IF(AND($G343="Posted",$E343&gt;Setup!$B$3),"Future-Dated Payment",IF(COUNTIF($A$5:$A$1004,$A343)&gt;1,"Duplicate Payment ID","OK"))))</f>
        <v/>
      </c>
      <c r="M343" s="24">
        <f>IF($A343="","",IF(OR($B343="",$E343="",$F343&lt;=0,$G343="",$H343="",$J343=""),"Review",IF($L343&lt;&gt;"OK","Review","OK")))</f>
        <v/>
      </c>
    </row>
    <row r="344">
      <c r="A344" s="18" t="n"/>
      <c r="B344" s="18" t="n"/>
      <c r="C344" s="24">
        <f>IF($B344="","",IFERROR(INDEX('Payment Plans'!$B$5:$B$254,MATCH($B344,'Payment Plans'!$A$5:$A$254,0)),""))</f>
        <v/>
      </c>
      <c r="D344" s="24">
        <f>IF($B344="","",IFERROR(INDEX('Payment Plans'!$D$5:$D$254,MATCH($B344,'Payment Plans'!$A$5:$A$254,0)),""))</f>
        <v/>
      </c>
      <c r="E344" s="46" t="n"/>
      <c r="F344" s="47" t="n"/>
      <c r="G344" s="18" t="n"/>
      <c r="H344" s="18" t="n"/>
      <c r="I344" s="18" t="n"/>
      <c r="J344" s="18" t="n"/>
      <c r="K344" s="18" t="n"/>
      <c r="L344" s="24">
        <f>IF($A344="","",IF(COUNTIF('Payment Plans'!$A$5:$A$254,$B344)=0,"Unknown Plan ID",IF(AND($G344="Posted",$E344&gt;Setup!$B$3),"Future-Dated Payment",IF(COUNTIF($A$5:$A$1004,$A344)&gt;1,"Duplicate Payment ID","OK"))))</f>
        <v/>
      </c>
      <c r="M344" s="24">
        <f>IF($A344="","",IF(OR($B344="",$E344="",$F344&lt;=0,$G344="",$H344="",$J344=""),"Review",IF($L344&lt;&gt;"OK","Review","OK")))</f>
        <v/>
      </c>
    </row>
    <row r="345">
      <c r="A345" s="18" t="n"/>
      <c r="B345" s="18" t="n"/>
      <c r="C345" s="24">
        <f>IF($B345="","",IFERROR(INDEX('Payment Plans'!$B$5:$B$254,MATCH($B345,'Payment Plans'!$A$5:$A$254,0)),""))</f>
        <v/>
      </c>
      <c r="D345" s="24">
        <f>IF($B345="","",IFERROR(INDEX('Payment Plans'!$D$5:$D$254,MATCH($B345,'Payment Plans'!$A$5:$A$254,0)),""))</f>
        <v/>
      </c>
      <c r="E345" s="46" t="n"/>
      <c r="F345" s="47" t="n"/>
      <c r="G345" s="18" t="n"/>
      <c r="H345" s="18" t="n"/>
      <c r="I345" s="18" t="n"/>
      <c r="J345" s="18" t="n"/>
      <c r="K345" s="18" t="n"/>
      <c r="L345" s="24">
        <f>IF($A345="","",IF(COUNTIF('Payment Plans'!$A$5:$A$254,$B345)=0,"Unknown Plan ID",IF(AND($G345="Posted",$E345&gt;Setup!$B$3),"Future-Dated Payment",IF(COUNTIF($A$5:$A$1004,$A345)&gt;1,"Duplicate Payment ID","OK"))))</f>
        <v/>
      </c>
      <c r="M345" s="24">
        <f>IF($A345="","",IF(OR($B345="",$E345="",$F345&lt;=0,$G345="",$H345="",$J345=""),"Review",IF($L345&lt;&gt;"OK","Review","OK")))</f>
        <v/>
      </c>
    </row>
    <row r="346">
      <c r="A346" s="18" t="n"/>
      <c r="B346" s="18" t="n"/>
      <c r="C346" s="24">
        <f>IF($B346="","",IFERROR(INDEX('Payment Plans'!$B$5:$B$254,MATCH($B346,'Payment Plans'!$A$5:$A$254,0)),""))</f>
        <v/>
      </c>
      <c r="D346" s="24">
        <f>IF($B346="","",IFERROR(INDEX('Payment Plans'!$D$5:$D$254,MATCH($B346,'Payment Plans'!$A$5:$A$254,0)),""))</f>
        <v/>
      </c>
      <c r="E346" s="46" t="n"/>
      <c r="F346" s="47" t="n"/>
      <c r="G346" s="18" t="n"/>
      <c r="H346" s="18" t="n"/>
      <c r="I346" s="18" t="n"/>
      <c r="J346" s="18" t="n"/>
      <c r="K346" s="18" t="n"/>
      <c r="L346" s="24">
        <f>IF($A346="","",IF(COUNTIF('Payment Plans'!$A$5:$A$254,$B346)=0,"Unknown Plan ID",IF(AND($G346="Posted",$E346&gt;Setup!$B$3),"Future-Dated Payment",IF(COUNTIF($A$5:$A$1004,$A346)&gt;1,"Duplicate Payment ID","OK"))))</f>
        <v/>
      </c>
      <c r="M346" s="24">
        <f>IF($A346="","",IF(OR($B346="",$E346="",$F346&lt;=0,$G346="",$H346="",$J346=""),"Review",IF($L346&lt;&gt;"OK","Review","OK")))</f>
        <v/>
      </c>
    </row>
    <row r="347">
      <c r="A347" s="18" t="n"/>
      <c r="B347" s="18" t="n"/>
      <c r="C347" s="24">
        <f>IF($B347="","",IFERROR(INDEX('Payment Plans'!$B$5:$B$254,MATCH($B347,'Payment Plans'!$A$5:$A$254,0)),""))</f>
        <v/>
      </c>
      <c r="D347" s="24">
        <f>IF($B347="","",IFERROR(INDEX('Payment Plans'!$D$5:$D$254,MATCH($B347,'Payment Plans'!$A$5:$A$254,0)),""))</f>
        <v/>
      </c>
      <c r="E347" s="46" t="n"/>
      <c r="F347" s="47" t="n"/>
      <c r="G347" s="18" t="n"/>
      <c r="H347" s="18" t="n"/>
      <c r="I347" s="18" t="n"/>
      <c r="J347" s="18" t="n"/>
      <c r="K347" s="18" t="n"/>
      <c r="L347" s="24">
        <f>IF($A347="","",IF(COUNTIF('Payment Plans'!$A$5:$A$254,$B347)=0,"Unknown Plan ID",IF(AND($G347="Posted",$E347&gt;Setup!$B$3),"Future-Dated Payment",IF(COUNTIF($A$5:$A$1004,$A347)&gt;1,"Duplicate Payment ID","OK"))))</f>
        <v/>
      </c>
      <c r="M347" s="24">
        <f>IF($A347="","",IF(OR($B347="",$E347="",$F347&lt;=0,$G347="",$H347="",$J347=""),"Review",IF($L347&lt;&gt;"OK","Review","OK")))</f>
        <v/>
      </c>
    </row>
    <row r="348">
      <c r="A348" s="18" t="n"/>
      <c r="B348" s="18" t="n"/>
      <c r="C348" s="24">
        <f>IF($B348="","",IFERROR(INDEX('Payment Plans'!$B$5:$B$254,MATCH($B348,'Payment Plans'!$A$5:$A$254,0)),""))</f>
        <v/>
      </c>
      <c r="D348" s="24">
        <f>IF($B348="","",IFERROR(INDEX('Payment Plans'!$D$5:$D$254,MATCH($B348,'Payment Plans'!$A$5:$A$254,0)),""))</f>
        <v/>
      </c>
      <c r="E348" s="46" t="n"/>
      <c r="F348" s="47" t="n"/>
      <c r="G348" s="18" t="n"/>
      <c r="H348" s="18" t="n"/>
      <c r="I348" s="18" t="n"/>
      <c r="J348" s="18" t="n"/>
      <c r="K348" s="18" t="n"/>
      <c r="L348" s="24">
        <f>IF($A348="","",IF(COUNTIF('Payment Plans'!$A$5:$A$254,$B348)=0,"Unknown Plan ID",IF(AND($G348="Posted",$E348&gt;Setup!$B$3),"Future-Dated Payment",IF(COUNTIF($A$5:$A$1004,$A348)&gt;1,"Duplicate Payment ID","OK"))))</f>
        <v/>
      </c>
      <c r="M348" s="24">
        <f>IF($A348="","",IF(OR($B348="",$E348="",$F348&lt;=0,$G348="",$H348="",$J348=""),"Review",IF($L348&lt;&gt;"OK","Review","OK")))</f>
        <v/>
      </c>
    </row>
    <row r="349">
      <c r="A349" s="18" t="n"/>
      <c r="B349" s="18" t="n"/>
      <c r="C349" s="24">
        <f>IF($B349="","",IFERROR(INDEX('Payment Plans'!$B$5:$B$254,MATCH($B349,'Payment Plans'!$A$5:$A$254,0)),""))</f>
        <v/>
      </c>
      <c r="D349" s="24">
        <f>IF($B349="","",IFERROR(INDEX('Payment Plans'!$D$5:$D$254,MATCH($B349,'Payment Plans'!$A$5:$A$254,0)),""))</f>
        <v/>
      </c>
      <c r="E349" s="46" t="n"/>
      <c r="F349" s="47" t="n"/>
      <c r="G349" s="18" t="n"/>
      <c r="H349" s="18" t="n"/>
      <c r="I349" s="18" t="n"/>
      <c r="J349" s="18" t="n"/>
      <c r="K349" s="18" t="n"/>
      <c r="L349" s="24">
        <f>IF($A349="","",IF(COUNTIF('Payment Plans'!$A$5:$A$254,$B349)=0,"Unknown Plan ID",IF(AND($G349="Posted",$E349&gt;Setup!$B$3),"Future-Dated Payment",IF(COUNTIF($A$5:$A$1004,$A349)&gt;1,"Duplicate Payment ID","OK"))))</f>
        <v/>
      </c>
      <c r="M349" s="24">
        <f>IF($A349="","",IF(OR($B349="",$E349="",$F349&lt;=0,$G349="",$H349="",$J349=""),"Review",IF($L349&lt;&gt;"OK","Review","OK")))</f>
        <v/>
      </c>
    </row>
    <row r="350">
      <c r="A350" s="18" t="n"/>
      <c r="B350" s="18" t="n"/>
      <c r="C350" s="24">
        <f>IF($B350="","",IFERROR(INDEX('Payment Plans'!$B$5:$B$254,MATCH($B350,'Payment Plans'!$A$5:$A$254,0)),""))</f>
        <v/>
      </c>
      <c r="D350" s="24">
        <f>IF($B350="","",IFERROR(INDEX('Payment Plans'!$D$5:$D$254,MATCH($B350,'Payment Plans'!$A$5:$A$254,0)),""))</f>
        <v/>
      </c>
      <c r="E350" s="46" t="n"/>
      <c r="F350" s="47" t="n"/>
      <c r="G350" s="18" t="n"/>
      <c r="H350" s="18" t="n"/>
      <c r="I350" s="18" t="n"/>
      <c r="J350" s="18" t="n"/>
      <c r="K350" s="18" t="n"/>
      <c r="L350" s="24">
        <f>IF($A350="","",IF(COUNTIF('Payment Plans'!$A$5:$A$254,$B350)=0,"Unknown Plan ID",IF(AND($G350="Posted",$E350&gt;Setup!$B$3),"Future-Dated Payment",IF(COUNTIF($A$5:$A$1004,$A350)&gt;1,"Duplicate Payment ID","OK"))))</f>
        <v/>
      </c>
      <c r="M350" s="24">
        <f>IF($A350="","",IF(OR($B350="",$E350="",$F350&lt;=0,$G350="",$H350="",$J350=""),"Review",IF($L350&lt;&gt;"OK","Review","OK")))</f>
        <v/>
      </c>
    </row>
    <row r="351">
      <c r="A351" s="18" t="n"/>
      <c r="B351" s="18" t="n"/>
      <c r="C351" s="24">
        <f>IF($B351="","",IFERROR(INDEX('Payment Plans'!$B$5:$B$254,MATCH($B351,'Payment Plans'!$A$5:$A$254,0)),""))</f>
        <v/>
      </c>
      <c r="D351" s="24">
        <f>IF($B351="","",IFERROR(INDEX('Payment Plans'!$D$5:$D$254,MATCH($B351,'Payment Plans'!$A$5:$A$254,0)),""))</f>
        <v/>
      </c>
      <c r="E351" s="46" t="n"/>
      <c r="F351" s="47" t="n"/>
      <c r="G351" s="18" t="n"/>
      <c r="H351" s="18" t="n"/>
      <c r="I351" s="18" t="n"/>
      <c r="J351" s="18" t="n"/>
      <c r="K351" s="18" t="n"/>
      <c r="L351" s="24">
        <f>IF($A351="","",IF(COUNTIF('Payment Plans'!$A$5:$A$254,$B351)=0,"Unknown Plan ID",IF(AND($G351="Posted",$E351&gt;Setup!$B$3),"Future-Dated Payment",IF(COUNTIF($A$5:$A$1004,$A351)&gt;1,"Duplicate Payment ID","OK"))))</f>
        <v/>
      </c>
      <c r="M351" s="24">
        <f>IF($A351="","",IF(OR($B351="",$E351="",$F351&lt;=0,$G351="",$H351="",$J351=""),"Review",IF($L351&lt;&gt;"OK","Review","OK")))</f>
        <v/>
      </c>
    </row>
    <row r="352">
      <c r="A352" s="18" t="n"/>
      <c r="B352" s="18" t="n"/>
      <c r="C352" s="24">
        <f>IF($B352="","",IFERROR(INDEX('Payment Plans'!$B$5:$B$254,MATCH($B352,'Payment Plans'!$A$5:$A$254,0)),""))</f>
        <v/>
      </c>
      <c r="D352" s="24">
        <f>IF($B352="","",IFERROR(INDEX('Payment Plans'!$D$5:$D$254,MATCH($B352,'Payment Plans'!$A$5:$A$254,0)),""))</f>
        <v/>
      </c>
      <c r="E352" s="46" t="n"/>
      <c r="F352" s="47" t="n"/>
      <c r="G352" s="18" t="n"/>
      <c r="H352" s="18" t="n"/>
      <c r="I352" s="18" t="n"/>
      <c r="J352" s="18" t="n"/>
      <c r="K352" s="18" t="n"/>
      <c r="L352" s="24">
        <f>IF($A352="","",IF(COUNTIF('Payment Plans'!$A$5:$A$254,$B352)=0,"Unknown Plan ID",IF(AND($G352="Posted",$E352&gt;Setup!$B$3),"Future-Dated Payment",IF(COUNTIF($A$5:$A$1004,$A352)&gt;1,"Duplicate Payment ID","OK"))))</f>
        <v/>
      </c>
      <c r="M352" s="24">
        <f>IF($A352="","",IF(OR($B352="",$E352="",$F352&lt;=0,$G352="",$H352="",$J352=""),"Review",IF($L352&lt;&gt;"OK","Review","OK")))</f>
        <v/>
      </c>
    </row>
    <row r="353">
      <c r="A353" s="18" t="n"/>
      <c r="B353" s="18" t="n"/>
      <c r="C353" s="24">
        <f>IF($B353="","",IFERROR(INDEX('Payment Plans'!$B$5:$B$254,MATCH($B353,'Payment Plans'!$A$5:$A$254,0)),""))</f>
        <v/>
      </c>
      <c r="D353" s="24">
        <f>IF($B353="","",IFERROR(INDEX('Payment Plans'!$D$5:$D$254,MATCH($B353,'Payment Plans'!$A$5:$A$254,0)),""))</f>
        <v/>
      </c>
      <c r="E353" s="46" t="n"/>
      <c r="F353" s="47" t="n"/>
      <c r="G353" s="18" t="n"/>
      <c r="H353" s="18" t="n"/>
      <c r="I353" s="18" t="n"/>
      <c r="J353" s="18" t="n"/>
      <c r="K353" s="18" t="n"/>
      <c r="L353" s="24">
        <f>IF($A353="","",IF(COUNTIF('Payment Plans'!$A$5:$A$254,$B353)=0,"Unknown Plan ID",IF(AND($G353="Posted",$E353&gt;Setup!$B$3),"Future-Dated Payment",IF(COUNTIF($A$5:$A$1004,$A353)&gt;1,"Duplicate Payment ID","OK"))))</f>
        <v/>
      </c>
      <c r="M353" s="24">
        <f>IF($A353="","",IF(OR($B353="",$E353="",$F353&lt;=0,$G353="",$H353="",$J353=""),"Review",IF($L353&lt;&gt;"OK","Review","OK")))</f>
        <v/>
      </c>
    </row>
    <row r="354">
      <c r="A354" s="18" t="n"/>
      <c r="B354" s="18" t="n"/>
      <c r="C354" s="24">
        <f>IF($B354="","",IFERROR(INDEX('Payment Plans'!$B$5:$B$254,MATCH($B354,'Payment Plans'!$A$5:$A$254,0)),""))</f>
        <v/>
      </c>
      <c r="D354" s="24">
        <f>IF($B354="","",IFERROR(INDEX('Payment Plans'!$D$5:$D$254,MATCH($B354,'Payment Plans'!$A$5:$A$254,0)),""))</f>
        <v/>
      </c>
      <c r="E354" s="46" t="n"/>
      <c r="F354" s="47" t="n"/>
      <c r="G354" s="18" t="n"/>
      <c r="H354" s="18" t="n"/>
      <c r="I354" s="18" t="n"/>
      <c r="J354" s="18" t="n"/>
      <c r="K354" s="18" t="n"/>
      <c r="L354" s="24">
        <f>IF($A354="","",IF(COUNTIF('Payment Plans'!$A$5:$A$254,$B354)=0,"Unknown Plan ID",IF(AND($G354="Posted",$E354&gt;Setup!$B$3),"Future-Dated Payment",IF(COUNTIF($A$5:$A$1004,$A354)&gt;1,"Duplicate Payment ID","OK"))))</f>
        <v/>
      </c>
      <c r="M354" s="24">
        <f>IF($A354="","",IF(OR($B354="",$E354="",$F354&lt;=0,$G354="",$H354="",$J354=""),"Review",IF($L354&lt;&gt;"OK","Review","OK")))</f>
        <v/>
      </c>
    </row>
    <row r="355">
      <c r="A355" s="18" t="n"/>
      <c r="B355" s="18" t="n"/>
      <c r="C355" s="24">
        <f>IF($B355="","",IFERROR(INDEX('Payment Plans'!$B$5:$B$254,MATCH($B355,'Payment Plans'!$A$5:$A$254,0)),""))</f>
        <v/>
      </c>
      <c r="D355" s="24">
        <f>IF($B355="","",IFERROR(INDEX('Payment Plans'!$D$5:$D$254,MATCH($B355,'Payment Plans'!$A$5:$A$254,0)),""))</f>
        <v/>
      </c>
      <c r="E355" s="46" t="n"/>
      <c r="F355" s="47" t="n"/>
      <c r="G355" s="18" t="n"/>
      <c r="H355" s="18" t="n"/>
      <c r="I355" s="18" t="n"/>
      <c r="J355" s="18" t="n"/>
      <c r="K355" s="18" t="n"/>
      <c r="L355" s="24">
        <f>IF($A355="","",IF(COUNTIF('Payment Plans'!$A$5:$A$254,$B355)=0,"Unknown Plan ID",IF(AND($G355="Posted",$E355&gt;Setup!$B$3),"Future-Dated Payment",IF(COUNTIF($A$5:$A$1004,$A355)&gt;1,"Duplicate Payment ID","OK"))))</f>
        <v/>
      </c>
      <c r="M355" s="24">
        <f>IF($A355="","",IF(OR($B355="",$E355="",$F355&lt;=0,$G355="",$H355="",$J355=""),"Review",IF($L355&lt;&gt;"OK","Review","OK")))</f>
        <v/>
      </c>
    </row>
    <row r="356">
      <c r="A356" s="18" t="n"/>
      <c r="B356" s="18" t="n"/>
      <c r="C356" s="24">
        <f>IF($B356="","",IFERROR(INDEX('Payment Plans'!$B$5:$B$254,MATCH($B356,'Payment Plans'!$A$5:$A$254,0)),""))</f>
        <v/>
      </c>
      <c r="D356" s="24">
        <f>IF($B356="","",IFERROR(INDEX('Payment Plans'!$D$5:$D$254,MATCH($B356,'Payment Plans'!$A$5:$A$254,0)),""))</f>
        <v/>
      </c>
      <c r="E356" s="46" t="n"/>
      <c r="F356" s="47" t="n"/>
      <c r="G356" s="18" t="n"/>
      <c r="H356" s="18" t="n"/>
      <c r="I356" s="18" t="n"/>
      <c r="J356" s="18" t="n"/>
      <c r="K356" s="18" t="n"/>
      <c r="L356" s="24">
        <f>IF($A356="","",IF(COUNTIF('Payment Plans'!$A$5:$A$254,$B356)=0,"Unknown Plan ID",IF(AND($G356="Posted",$E356&gt;Setup!$B$3),"Future-Dated Payment",IF(COUNTIF($A$5:$A$1004,$A356)&gt;1,"Duplicate Payment ID","OK"))))</f>
        <v/>
      </c>
      <c r="M356" s="24">
        <f>IF($A356="","",IF(OR($B356="",$E356="",$F356&lt;=0,$G356="",$H356="",$J356=""),"Review",IF($L356&lt;&gt;"OK","Review","OK")))</f>
        <v/>
      </c>
    </row>
    <row r="357">
      <c r="A357" s="18" t="n"/>
      <c r="B357" s="18" t="n"/>
      <c r="C357" s="24">
        <f>IF($B357="","",IFERROR(INDEX('Payment Plans'!$B$5:$B$254,MATCH($B357,'Payment Plans'!$A$5:$A$254,0)),""))</f>
        <v/>
      </c>
      <c r="D357" s="24">
        <f>IF($B357="","",IFERROR(INDEX('Payment Plans'!$D$5:$D$254,MATCH($B357,'Payment Plans'!$A$5:$A$254,0)),""))</f>
        <v/>
      </c>
      <c r="E357" s="46" t="n"/>
      <c r="F357" s="47" t="n"/>
      <c r="G357" s="18" t="n"/>
      <c r="H357" s="18" t="n"/>
      <c r="I357" s="18" t="n"/>
      <c r="J357" s="18" t="n"/>
      <c r="K357" s="18" t="n"/>
      <c r="L357" s="24">
        <f>IF($A357="","",IF(COUNTIF('Payment Plans'!$A$5:$A$254,$B357)=0,"Unknown Plan ID",IF(AND($G357="Posted",$E357&gt;Setup!$B$3),"Future-Dated Payment",IF(COUNTIF($A$5:$A$1004,$A357)&gt;1,"Duplicate Payment ID","OK"))))</f>
        <v/>
      </c>
      <c r="M357" s="24">
        <f>IF($A357="","",IF(OR($B357="",$E357="",$F357&lt;=0,$G357="",$H357="",$J357=""),"Review",IF($L357&lt;&gt;"OK","Review","OK")))</f>
        <v/>
      </c>
    </row>
    <row r="358">
      <c r="A358" s="18" t="n"/>
      <c r="B358" s="18" t="n"/>
      <c r="C358" s="24">
        <f>IF($B358="","",IFERROR(INDEX('Payment Plans'!$B$5:$B$254,MATCH($B358,'Payment Plans'!$A$5:$A$254,0)),""))</f>
        <v/>
      </c>
      <c r="D358" s="24">
        <f>IF($B358="","",IFERROR(INDEX('Payment Plans'!$D$5:$D$254,MATCH($B358,'Payment Plans'!$A$5:$A$254,0)),""))</f>
        <v/>
      </c>
      <c r="E358" s="46" t="n"/>
      <c r="F358" s="47" t="n"/>
      <c r="G358" s="18" t="n"/>
      <c r="H358" s="18" t="n"/>
      <c r="I358" s="18" t="n"/>
      <c r="J358" s="18" t="n"/>
      <c r="K358" s="18" t="n"/>
      <c r="L358" s="24">
        <f>IF($A358="","",IF(COUNTIF('Payment Plans'!$A$5:$A$254,$B358)=0,"Unknown Plan ID",IF(AND($G358="Posted",$E358&gt;Setup!$B$3),"Future-Dated Payment",IF(COUNTIF($A$5:$A$1004,$A358)&gt;1,"Duplicate Payment ID","OK"))))</f>
        <v/>
      </c>
      <c r="M358" s="24">
        <f>IF($A358="","",IF(OR($B358="",$E358="",$F358&lt;=0,$G358="",$H358="",$J358=""),"Review",IF($L358&lt;&gt;"OK","Review","OK")))</f>
        <v/>
      </c>
    </row>
    <row r="359">
      <c r="A359" s="18" t="n"/>
      <c r="B359" s="18" t="n"/>
      <c r="C359" s="24">
        <f>IF($B359="","",IFERROR(INDEX('Payment Plans'!$B$5:$B$254,MATCH($B359,'Payment Plans'!$A$5:$A$254,0)),""))</f>
        <v/>
      </c>
      <c r="D359" s="24">
        <f>IF($B359="","",IFERROR(INDEX('Payment Plans'!$D$5:$D$254,MATCH($B359,'Payment Plans'!$A$5:$A$254,0)),""))</f>
        <v/>
      </c>
      <c r="E359" s="46" t="n"/>
      <c r="F359" s="47" t="n"/>
      <c r="G359" s="18" t="n"/>
      <c r="H359" s="18" t="n"/>
      <c r="I359" s="18" t="n"/>
      <c r="J359" s="18" t="n"/>
      <c r="K359" s="18" t="n"/>
      <c r="L359" s="24">
        <f>IF($A359="","",IF(COUNTIF('Payment Plans'!$A$5:$A$254,$B359)=0,"Unknown Plan ID",IF(AND($G359="Posted",$E359&gt;Setup!$B$3),"Future-Dated Payment",IF(COUNTIF($A$5:$A$1004,$A359)&gt;1,"Duplicate Payment ID","OK"))))</f>
        <v/>
      </c>
      <c r="M359" s="24">
        <f>IF($A359="","",IF(OR($B359="",$E359="",$F359&lt;=0,$G359="",$H359="",$J359=""),"Review",IF($L359&lt;&gt;"OK","Review","OK")))</f>
        <v/>
      </c>
    </row>
    <row r="360">
      <c r="A360" s="18" t="n"/>
      <c r="B360" s="18" t="n"/>
      <c r="C360" s="24">
        <f>IF($B360="","",IFERROR(INDEX('Payment Plans'!$B$5:$B$254,MATCH($B360,'Payment Plans'!$A$5:$A$254,0)),""))</f>
        <v/>
      </c>
      <c r="D360" s="24">
        <f>IF($B360="","",IFERROR(INDEX('Payment Plans'!$D$5:$D$254,MATCH($B360,'Payment Plans'!$A$5:$A$254,0)),""))</f>
        <v/>
      </c>
      <c r="E360" s="46" t="n"/>
      <c r="F360" s="47" t="n"/>
      <c r="G360" s="18" t="n"/>
      <c r="H360" s="18" t="n"/>
      <c r="I360" s="18" t="n"/>
      <c r="J360" s="18" t="n"/>
      <c r="K360" s="18" t="n"/>
      <c r="L360" s="24">
        <f>IF($A360="","",IF(COUNTIF('Payment Plans'!$A$5:$A$254,$B360)=0,"Unknown Plan ID",IF(AND($G360="Posted",$E360&gt;Setup!$B$3),"Future-Dated Payment",IF(COUNTIF($A$5:$A$1004,$A360)&gt;1,"Duplicate Payment ID","OK"))))</f>
        <v/>
      </c>
      <c r="M360" s="24">
        <f>IF($A360="","",IF(OR($B360="",$E360="",$F360&lt;=0,$G360="",$H360="",$J360=""),"Review",IF($L360&lt;&gt;"OK","Review","OK")))</f>
        <v/>
      </c>
    </row>
    <row r="361">
      <c r="A361" s="18" t="n"/>
      <c r="B361" s="18" t="n"/>
      <c r="C361" s="24">
        <f>IF($B361="","",IFERROR(INDEX('Payment Plans'!$B$5:$B$254,MATCH($B361,'Payment Plans'!$A$5:$A$254,0)),""))</f>
        <v/>
      </c>
      <c r="D361" s="24">
        <f>IF($B361="","",IFERROR(INDEX('Payment Plans'!$D$5:$D$254,MATCH($B361,'Payment Plans'!$A$5:$A$254,0)),""))</f>
        <v/>
      </c>
      <c r="E361" s="46" t="n"/>
      <c r="F361" s="47" t="n"/>
      <c r="G361" s="18" t="n"/>
      <c r="H361" s="18" t="n"/>
      <c r="I361" s="18" t="n"/>
      <c r="J361" s="18" t="n"/>
      <c r="K361" s="18" t="n"/>
      <c r="L361" s="24">
        <f>IF($A361="","",IF(COUNTIF('Payment Plans'!$A$5:$A$254,$B361)=0,"Unknown Plan ID",IF(AND($G361="Posted",$E361&gt;Setup!$B$3),"Future-Dated Payment",IF(COUNTIF($A$5:$A$1004,$A361)&gt;1,"Duplicate Payment ID","OK"))))</f>
        <v/>
      </c>
      <c r="M361" s="24">
        <f>IF($A361="","",IF(OR($B361="",$E361="",$F361&lt;=0,$G361="",$H361="",$J361=""),"Review",IF($L361&lt;&gt;"OK","Review","OK")))</f>
        <v/>
      </c>
    </row>
    <row r="362">
      <c r="A362" s="18" t="n"/>
      <c r="B362" s="18" t="n"/>
      <c r="C362" s="24">
        <f>IF($B362="","",IFERROR(INDEX('Payment Plans'!$B$5:$B$254,MATCH($B362,'Payment Plans'!$A$5:$A$254,0)),""))</f>
        <v/>
      </c>
      <c r="D362" s="24">
        <f>IF($B362="","",IFERROR(INDEX('Payment Plans'!$D$5:$D$254,MATCH($B362,'Payment Plans'!$A$5:$A$254,0)),""))</f>
        <v/>
      </c>
      <c r="E362" s="46" t="n"/>
      <c r="F362" s="47" t="n"/>
      <c r="G362" s="18" t="n"/>
      <c r="H362" s="18" t="n"/>
      <c r="I362" s="18" t="n"/>
      <c r="J362" s="18" t="n"/>
      <c r="K362" s="18" t="n"/>
      <c r="L362" s="24">
        <f>IF($A362="","",IF(COUNTIF('Payment Plans'!$A$5:$A$254,$B362)=0,"Unknown Plan ID",IF(AND($G362="Posted",$E362&gt;Setup!$B$3),"Future-Dated Payment",IF(COUNTIF($A$5:$A$1004,$A362)&gt;1,"Duplicate Payment ID","OK"))))</f>
        <v/>
      </c>
      <c r="M362" s="24">
        <f>IF($A362="","",IF(OR($B362="",$E362="",$F362&lt;=0,$G362="",$H362="",$J362=""),"Review",IF($L362&lt;&gt;"OK","Review","OK")))</f>
        <v/>
      </c>
    </row>
    <row r="363">
      <c r="A363" s="18" t="n"/>
      <c r="B363" s="18" t="n"/>
      <c r="C363" s="24">
        <f>IF($B363="","",IFERROR(INDEX('Payment Plans'!$B$5:$B$254,MATCH($B363,'Payment Plans'!$A$5:$A$254,0)),""))</f>
        <v/>
      </c>
      <c r="D363" s="24">
        <f>IF($B363="","",IFERROR(INDEX('Payment Plans'!$D$5:$D$254,MATCH($B363,'Payment Plans'!$A$5:$A$254,0)),""))</f>
        <v/>
      </c>
      <c r="E363" s="46" t="n"/>
      <c r="F363" s="47" t="n"/>
      <c r="G363" s="18" t="n"/>
      <c r="H363" s="18" t="n"/>
      <c r="I363" s="18" t="n"/>
      <c r="J363" s="18" t="n"/>
      <c r="K363" s="18" t="n"/>
      <c r="L363" s="24">
        <f>IF($A363="","",IF(COUNTIF('Payment Plans'!$A$5:$A$254,$B363)=0,"Unknown Plan ID",IF(AND($G363="Posted",$E363&gt;Setup!$B$3),"Future-Dated Payment",IF(COUNTIF($A$5:$A$1004,$A363)&gt;1,"Duplicate Payment ID","OK"))))</f>
        <v/>
      </c>
      <c r="M363" s="24">
        <f>IF($A363="","",IF(OR($B363="",$E363="",$F363&lt;=0,$G363="",$H363="",$J363=""),"Review",IF($L363&lt;&gt;"OK","Review","OK")))</f>
        <v/>
      </c>
    </row>
    <row r="364">
      <c r="A364" s="18" t="n"/>
      <c r="B364" s="18" t="n"/>
      <c r="C364" s="24">
        <f>IF($B364="","",IFERROR(INDEX('Payment Plans'!$B$5:$B$254,MATCH($B364,'Payment Plans'!$A$5:$A$254,0)),""))</f>
        <v/>
      </c>
      <c r="D364" s="24">
        <f>IF($B364="","",IFERROR(INDEX('Payment Plans'!$D$5:$D$254,MATCH($B364,'Payment Plans'!$A$5:$A$254,0)),""))</f>
        <v/>
      </c>
      <c r="E364" s="46" t="n"/>
      <c r="F364" s="47" t="n"/>
      <c r="G364" s="18" t="n"/>
      <c r="H364" s="18" t="n"/>
      <c r="I364" s="18" t="n"/>
      <c r="J364" s="18" t="n"/>
      <c r="K364" s="18" t="n"/>
      <c r="L364" s="24">
        <f>IF($A364="","",IF(COUNTIF('Payment Plans'!$A$5:$A$254,$B364)=0,"Unknown Plan ID",IF(AND($G364="Posted",$E364&gt;Setup!$B$3),"Future-Dated Payment",IF(COUNTIF($A$5:$A$1004,$A364)&gt;1,"Duplicate Payment ID","OK"))))</f>
        <v/>
      </c>
      <c r="M364" s="24">
        <f>IF($A364="","",IF(OR($B364="",$E364="",$F364&lt;=0,$G364="",$H364="",$J364=""),"Review",IF($L364&lt;&gt;"OK","Review","OK")))</f>
        <v/>
      </c>
    </row>
    <row r="365">
      <c r="A365" s="18" t="n"/>
      <c r="B365" s="18" t="n"/>
      <c r="C365" s="24">
        <f>IF($B365="","",IFERROR(INDEX('Payment Plans'!$B$5:$B$254,MATCH($B365,'Payment Plans'!$A$5:$A$254,0)),""))</f>
        <v/>
      </c>
      <c r="D365" s="24">
        <f>IF($B365="","",IFERROR(INDEX('Payment Plans'!$D$5:$D$254,MATCH($B365,'Payment Plans'!$A$5:$A$254,0)),""))</f>
        <v/>
      </c>
      <c r="E365" s="46" t="n"/>
      <c r="F365" s="47" t="n"/>
      <c r="G365" s="18" t="n"/>
      <c r="H365" s="18" t="n"/>
      <c r="I365" s="18" t="n"/>
      <c r="J365" s="18" t="n"/>
      <c r="K365" s="18" t="n"/>
      <c r="L365" s="24">
        <f>IF($A365="","",IF(COUNTIF('Payment Plans'!$A$5:$A$254,$B365)=0,"Unknown Plan ID",IF(AND($G365="Posted",$E365&gt;Setup!$B$3),"Future-Dated Payment",IF(COUNTIF($A$5:$A$1004,$A365)&gt;1,"Duplicate Payment ID","OK"))))</f>
        <v/>
      </c>
      <c r="M365" s="24">
        <f>IF($A365="","",IF(OR($B365="",$E365="",$F365&lt;=0,$G365="",$H365="",$J365=""),"Review",IF($L365&lt;&gt;"OK","Review","OK")))</f>
        <v/>
      </c>
    </row>
    <row r="366">
      <c r="A366" s="18" t="n"/>
      <c r="B366" s="18" t="n"/>
      <c r="C366" s="24">
        <f>IF($B366="","",IFERROR(INDEX('Payment Plans'!$B$5:$B$254,MATCH($B366,'Payment Plans'!$A$5:$A$254,0)),""))</f>
        <v/>
      </c>
      <c r="D366" s="24">
        <f>IF($B366="","",IFERROR(INDEX('Payment Plans'!$D$5:$D$254,MATCH($B366,'Payment Plans'!$A$5:$A$254,0)),""))</f>
        <v/>
      </c>
      <c r="E366" s="46" t="n"/>
      <c r="F366" s="47" t="n"/>
      <c r="G366" s="18" t="n"/>
      <c r="H366" s="18" t="n"/>
      <c r="I366" s="18" t="n"/>
      <c r="J366" s="18" t="n"/>
      <c r="K366" s="18" t="n"/>
      <c r="L366" s="24">
        <f>IF($A366="","",IF(COUNTIF('Payment Plans'!$A$5:$A$254,$B366)=0,"Unknown Plan ID",IF(AND($G366="Posted",$E366&gt;Setup!$B$3),"Future-Dated Payment",IF(COUNTIF($A$5:$A$1004,$A366)&gt;1,"Duplicate Payment ID","OK"))))</f>
        <v/>
      </c>
      <c r="M366" s="24">
        <f>IF($A366="","",IF(OR($B366="",$E366="",$F366&lt;=0,$G366="",$H366="",$J366=""),"Review",IF($L366&lt;&gt;"OK","Review","OK")))</f>
        <v/>
      </c>
    </row>
    <row r="367">
      <c r="A367" s="18" t="n"/>
      <c r="B367" s="18" t="n"/>
      <c r="C367" s="24">
        <f>IF($B367="","",IFERROR(INDEX('Payment Plans'!$B$5:$B$254,MATCH($B367,'Payment Plans'!$A$5:$A$254,0)),""))</f>
        <v/>
      </c>
      <c r="D367" s="24">
        <f>IF($B367="","",IFERROR(INDEX('Payment Plans'!$D$5:$D$254,MATCH($B367,'Payment Plans'!$A$5:$A$254,0)),""))</f>
        <v/>
      </c>
      <c r="E367" s="46" t="n"/>
      <c r="F367" s="47" t="n"/>
      <c r="G367" s="18" t="n"/>
      <c r="H367" s="18" t="n"/>
      <c r="I367" s="18" t="n"/>
      <c r="J367" s="18" t="n"/>
      <c r="K367" s="18" t="n"/>
      <c r="L367" s="24">
        <f>IF($A367="","",IF(COUNTIF('Payment Plans'!$A$5:$A$254,$B367)=0,"Unknown Plan ID",IF(AND($G367="Posted",$E367&gt;Setup!$B$3),"Future-Dated Payment",IF(COUNTIF($A$5:$A$1004,$A367)&gt;1,"Duplicate Payment ID","OK"))))</f>
        <v/>
      </c>
      <c r="M367" s="24">
        <f>IF($A367="","",IF(OR($B367="",$E367="",$F367&lt;=0,$G367="",$H367="",$J367=""),"Review",IF($L367&lt;&gt;"OK","Review","OK")))</f>
        <v/>
      </c>
    </row>
    <row r="368">
      <c r="A368" s="18" t="n"/>
      <c r="B368" s="18" t="n"/>
      <c r="C368" s="24">
        <f>IF($B368="","",IFERROR(INDEX('Payment Plans'!$B$5:$B$254,MATCH($B368,'Payment Plans'!$A$5:$A$254,0)),""))</f>
        <v/>
      </c>
      <c r="D368" s="24">
        <f>IF($B368="","",IFERROR(INDEX('Payment Plans'!$D$5:$D$254,MATCH($B368,'Payment Plans'!$A$5:$A$254,0)),""))</f>
        <v/>
      </c>
      <c r="E368" s="46" t="n"/>
      <c r="F368" s="47" t="n"/>
      <c r="G368" s="18" t="n"/>
      <c r="H368" s="18" t="n"/>
      <c r="I368" s="18" t="n"/>
      <c r="J368" s="18" t="n"/>
      <c r="K368" s="18" t="n"/>
      <c r="L368" s="24">
        <f>IF($A368="","",IF(COUNTIF('Payment Plans'!$A$5:$A$254,$B368)=0,"Unknown Plan ID",IF(AND($G368="Posted",$E368&gt;Setup!$B$3),"Future-Dated Payment",IF(COUNTIF($A$5:$A$1004,$A368)&gt;1,"Duplicate Payment ID","OK"))))</f>
        <v/>
      </c>
      <c r="M368" s="24">
        <f>IF($A368="","",IF(OR($B368="",$E368="",$F368&lt;=0,$G368="",$H368="",$J368=""),"Review",IF($L368&lt;&gt;"OK","Review","OK")))</f>
        <v/>
      </c>
    </row>
    <row r="369">
      <c r="A369" s="18" t="n"/>
      <c r="B369" s="18" t="n"/>
      <c r="C369" s="24">
        <f>IF($B369="","",IFERROR(INDEX('Payment Plans'!$B$5:$B$254,MATCH($B369,'Payment Plans'!$A$5:$A$254,0)),""))</f>
        <v/>
      </c>
      <c r="D369" s="24">
        <f>IF($B369="","",IFERROR(INDEX('Payment Plans'!$D$5:$D$254,MATCH($B369,'Payment Plans'!$A$5:$A$254,0)),""))</f>
        <v/>
      </c>
      <c r="E369" s="46" t="n"/>
      <c r="F369" s="47" t="n"/>
      <c r="G369" s="18" t="n"/>
      <c r="H369" s="18" t="n"/>
      <c r="I369" s="18" t="n"/>
      <c r="J369" s="18" t="n"/>
      <c r="K369" s="18" t="n"/>
      <c r="L369" s="24">
        <f>IF($A369="","",IF(COUNTIF('Payment Plans'!$A$5:$A$254,$B369)=0,"Unknown Plan ID",IF(AND($G369="Posted",$E369&gt;Setup!$B$3),"Future-Dated Payment",IF(COUNTIF($A$5:$A$1004,$A369)&gt;1,"Duplicate Payment ID","OK"))))</f>
        <v/>
      </c>
      <c r="M369" s="24">
        <f>IF($A369="","",IF(OR($B369="",$E369="",$F369&lt;=0,$G369="",$H369="",$J369=""),"Review",IF($L369&lt;&gt;"OK","Review","OK")))</f>
        <v/>
      </c>
    </row>
    <row r="370">
      <c r="A370" s="18" t="n"/>
      <c r="B370" s="18" t="n"/>
      <c r="C370" s="24">
        <f>IF($B370="","",IFERROR(INDEX('Payment Plans'!$B$5:$B$254,MATCH($B370,'Payment Plans'!$A$5:$A$254,0)),""))</f>
        <v/>
      </c>
      <c r="D370" s="24">
        <f>IF($B370="","",IFERROR(INDEX('Payment Plans'!$D$5:$D$254,MATCH($B370,'Payment Plans'!$A$5:$A$254,0)),""))</f>
        <v/>
      </c>
      <c r="E370" s="46" t="n"/>
      <c r="F370" s="47" t="n"/>
      <c r="G370" s="18" t="n"/>
      <c r="H370" s="18" t="n"/>
      <c r="I370" s="18" t="n"/>
      <c r="J370" s="18" t="n"/>
      <c r="K370" s="18" t="n"/>
      <c r="L370" s="24">
        <f>IF($A370="","",IF(COUNTIF('Payment Plans'!$A$5:$A$254,$B370)=0,"Unknown Plan ID",IF(AND($G370="Posted",$E370&gt;Setup!$B$3),"Future-Dated Payment",IF(COUNTIF($A$5:$A$1004,$A370)&gt;1,"Duplicate Payment ID","OK"))))</f>
        <v/>
      </c>
      <c r="M370" s="24">
        <f>IF($A370="","",IF(OR($B370="",$E370="",$F370&lt;=0,$G370="",$H370="",$J370=""),"Review",IF($L370&lt;&gt;"OK","Review","OK")))</f>
        <v/>
      </c>
    </row>
    <row r="371">
      <c r="A371" s="18" t="n"/>
      <c r="B371" s="18" t="n"/>
      <c r="C371" s="24">
        <f>IF($B371="","",IFERROR(INDEX('Payment Plans'!$B$5:$B$254,MATCH($B371,'Payment Plans'!$A$5:$A$254,0)),""))</f>
        <v/>
      </c>
      <c r="D371" s="24">
        <f>IF($B371="","",IFERROR(INDEX('Payment Plans'!$D$5:$D$254,MATCH($B371,'Payment Plans'!$A$5:$A$254,0)),""))</f>
        <v/>
      </c>
      <c r="E371" s="46" t="n"/>
      <c r="F371" s="47" t="n"/>
      <c r="G371" s="18" t="n"/>
      <c r="H371" s="18" t="n"/>
      <c r="I371" s="18" t="n"/>
      <c r="J371" s="18" t="n"/>
      <c r="K371" s="18" t="n"/>
      <c r="L371" s="24">
        <f>IF($A371="","",IF(COUNTIF('Payment Plans'!$A$5:$A$254,$B371)=0,"Unknown Plan ID",IF(AND($G371="Posted",$E371&gt;Setup!$B$3),"Future-Dated Payment",IF(COUNTIF($A$5:$A$1004,$A371)&gt;1,"Duplicate Payment ID","OK"))))</f>
        <v/>
      </c>
      <c r="M371" s="24">
        <f>IF($A371="","",IF(OR($B371="",$E371="",$F371&lt;=0,$G371="",$H371="",$J371=""),"Review",IF($L371&lt;&gt;"OK","Review","OK")))</f>
        <v/>
      </c>
    </row>
    <row r="372">
      <c r="A372" s="18" t="n"/>
      <c r="B372" s="18" t="n"/>
      <c r="C372" s="24">
        <f>IF($B372="","",IFERROR(INDEX('Payment Plans'!$B$5:$B$254,MATCH($B372,'Payment Plans'!$A$5:$A$254,0)),""))</f>
        <v/>
      </c>
      <c r="D372" s="24">
        <f>IF($B372="","",IFERROR(INDEX('Payment Plans'!$D$5:$D$254,MATCH($B372,'Payment Plans'!$A$5:$A$254,0)),""))</f>
        <v/>
      </c>
      <c r="E372" s="46" t="n"/>
      <c r="F372" s="47" t="n"/>
      <c r="G372" s="18" t="n"/>
      <c r="H372" s="18" t="n"/>
      <c r="I372" s="18" t="n"/>
      <c r="J372" s="18" t="n"/>
      <c r="K372" s="18" t="n"/>
      <c r="L372" s="24">
        <f>IF($A372="","",IF(COUNTIF('Payment Plans'!$A$5:$A$254,$B372)=0,"Unknown Plan ID",IF(AND($G372="Posted",$E372&gt;Setup!$B$3),"Future-Dated Payment",IF(COUNTIF($A$5:$A$1004,$A372)&gt;1,"Duplicate Payment ID","OK"))))</f>
        <v/>
      </c>
      <c r="M372" s="24">
        <f>IF($A372="","",IF(OR($B372="",$E372="",$F372&lt;=0,$G372="",$H372="",$J372=""),"Review",IF($L372&lt;&gt;"OK","Review","OK")))</f>
        <v/>
      </c>
    </row>
    <row r="373">
      <c r="A373" s="18" t="n"/>
      <c r="B373" s="18" t="n"/>
      <c r="C373" s="24">
        <f>IF($B373="","",IFERROR(INDEX('Payment Plans'!$B$5:$B$254,MATCH($B373,'Payment Plans'!$A$5:$A$254,0)),""))</f>
        <v/>
      </c>
      <c r="D373" s="24">
        <f>IF($B373="","",IFERROR(INDEX('Payment Plans'!$D$5:$D$254,MATCH($B373,'Payment Plans'!$A$5:$A$254,0)),""))</f>
        <v/>
      </c>
      <c r="E373" s="46" t="n"/>
      <c r="F373" s="47" t="n"/>
      <c r="G373" s="18" t="n"/>
      <c r="H373" s="18" t="n"/>
      <c r="I373" s="18" t="n"/>
      <c r="J373" s="18" t="n"/>
      <c r="K373" s="18" t="n"/>
      <c r="L373" s="24">
        <f>IF($A373="","",IF(COUNTIF('Payment Plans'!$A$5:$A$254,$B373)=0,"Unknown Plan ID",IF(AND($G373="Posted",$E373&gt;Setup!$B$3),"Future-Dated Payment",IF(COUNTIF($A$5:$A$1004,$A373)&gt;1,"Duplicate Payment ID","OK"))))</f>
        <v/>
      </c>
      <c r="M373" s="24">
        <f>IF($A373="","",IF(OR($B373="",$E373="",$F373&lt;=0,$G373="",$H373="",$J373=""),"Review",IF($L373&lt;&gt;"OK","Review","OK")))</f>
        <v/>
      </c>
    </row>
    <row r="374">
      <c r="A374" s="18" t="n"/>
      <c r="B374" s="18" t="n"/>
      <c r="C374" s="24">
        <f>IF($B374="","",IFERROR(INDEX('Payment Plans'!$B$5:$B$254,MATCH($B374,'Payment Plans'!$A$5:$A$254,0)),""))</f>
        <v/>
      </c>
      <c r="D374" s="24">
        <f>IF($B374="","",IFERROR(INDEX('Payment Plans'!$D$5:$D$254,MATCH($B374,'Payment Plans'!$A$5:$A$254,0)),""))</f>
        <v/>
      </c>
      <c r="E374" s="46" t="n"/>
      <c r="F374" s="47" t="n"/>
      <c r="G374" s="18" t="n"/>
      <c r="H374" s="18" t="n"/>
      <c r="I374" s="18" t="n"/>
      <c r="J374" s="18" t="n"/>
      <c r="K374" s="18" t="n"/>
      <c r="L374" s="24">
        <f>IF($A374="","",IF(COUNTIF('Payment Plans'!$A$5:$A$254,$B374)=0,"Unknown Plan ID",IF(AND($G374="Posted",$E374&gt;Setup!$B$3),"Future-Dated Payment",IF(COUNTIF($A$5:$A$1004,$A374)&gt;1,"Duplicate Payment ID","OK"))))</f>
        <v/>
      </c>
      <c r="M374" s="24">
        <f>IF($A374="","",IF(OR($B374="",$E374="",$F374&lt;=0,$G374="",$H374="",$J374=""),"Review",IF($L374&lt;&gt;"OK","Review","OK")))</f>
        <v/>
      </c>
    </row>
    <row r="375">
      <c r="A375" s="18" t="n"/>
      <c r="B375" s="18" t="n"/>
      <c r="C375" s="24">
        <f>IF($B375="","",IFERROR(INDEX('Payment Plans'!$B$5:$B$254,MATCH($B375,'Payment Plans'!$A$5:$A$254,0)),""))</f>
        <v/>
      </c>
      <c r="D375" s="24">
        <f>IF($B375="","",IFERROR(INDEX('Payment Plans'!$D$5:$D$254,MATCH($B375,'Payment Plans'!$A$5:$A$254,0)),""))</f>
        <v/>
      </c>
      <c r="E375" s="46" t="n"/>
      <c r="F375" s="47" t="n"/>
      <c r="G375" s="18" t="n"/>
      <c r="H375" s="18" t="n"/>
      <c r="I375" s="18" t="n"/>
      <c r="J375" s="18" t="n"/>
      <c r="K375" s="18" t="n"/>
      <c r="L375" s="24">
        <f>IF($A375="","",IF(COUNTIF('Payment Plans'!$A$5:$A$254,$B375)=0,"Unknown Plan ID",IF(AND($G375="Posted",$E375&gt;Setup!$B$3),"Future-Dated Payment",IF(COUNTIF($A$5:$A$1004,$A375)&gt;1,"Duplicate Payment ID","OK"))))</f>
        <v/>
      </c>
      <c r="M375" s="24">
        <f>IF($A375="","",IF(OR($B375="",$E375="",$F375&lt;=0,$G375="",$H375="",$J375=""),"Review",IF($L375&lt;&gt;"OK","Review","OK")))</f>
        <v/>
      </c>
    </row>
    <row r="376">
      <c r="A376" s="18" t="n"/>
      <c r="B376" s="18" t="n"/>
      <c r="C376" s="24">
        <f>IF($B376="","",IFERROR(INDEX('Payment Plans'!$B$5:$B$254,MATCH($B376,'Payment Plans'!$A$5:$A$254,0)),""))</f>
        <v/>
      </c>
      <c r="D376" s="24">
        <f>IF($B376="","",IFERROR(INDEX('Payment Plans'!$D$5:$D$254,MATCH($B376,'Payment Plans'!$A$5:$A$254,0)),""))</f>
        <v/>
      </c>
      <c r="E376" s="46" t="n"/>
      <c r="F376" s="47" t="n"/>
      <c r="G376" s="18" t="n"/>
      <c r="H376" s="18" t="n"/>
      <c r="I376" s="18" t="n"/>
      <c r="J376" s="18" t="n"/>
      <c r="K376" s="18" t="n"/>
      <c r="L376" s="24">
        <f>IF($A376="","",IF(COUNTIF('Payment Plans'!$A$5:$A$254,$B376)=0,"Unknown Plan ID",IF(AND($G376="Posted",$E376&gt;Setup!$B$3),"Future-Dated Payment",IF(COUNTIF($A$5:$A$1004,$A376)&gt;1,"Duplicate Payment ID","OK"))))</f>
        <v/>
      </c>
      <c r="M376" s="24">
        <f>IF($A376="","",IF(OR($B376="",$E376="",$F376&lt;=0,$G376="",$H376="",$J376=""),"Review",IF($L376&lt;&gt;"OK","Review","OK")))</f>
        <v/>
      </c>
    </row>
    <row r="377">
      <c r="A377" s="18" t="n"/>
      <c r="B377" s="18" t="n"/>
      <c r="C377" s="24">
        <f>IF($B377="","",IFERROR(INDEX('Payment Plans'!$B$5:$B$254,MATCH($B377,'Payment Plans'!$A$5:$A$254,0)),""))</f>
        <v/>
      </c>
      <c r="D377" s="24">
        <f>IF($B377="","",IFERROR(INDEX('Payment Plans'!$D$5:$D$254,MATCH($B377,'Payment Plans'!$A$5:$A$254,0)),""))</f>
        <v/>
      </c>
      <c r="E377" s="46" t="n"/>
      <c r="F377" s="47" t="n"/>
      <c r="G377" s="18" t="n"/>
      <c r="H377" s="18" t="n"/>
      <c r="I377" s="18" t="n"/>
      <c r="J377" s="18" t="n"/>
      <c r="K377" s="18" t="n"/>
      <c r="L377" s="24">
        <f>IF($A377="","",IF(COUNTIF('Payment Plans'!$A$5:$A$254,$B377)=0,"Unknown Plan ID",IF(AND($G377="Posted",$E377&gt;Setup!$B$3),"Future-Dated Payment",IF(COUNTIF($A$5:$A$1004,$A377)&gt;1,"Duplicate Payment ID","OK"))))</f>
        <v/>
      </c>
      <c r="M377" s="24">
        <f>IF($A377="","",IF(OR($B377="",$E377="",$F377&lt;=0,$G377="",$H377="",$J377=""),"Review",IF($L377&lt;&gt;"OK","Review","OK")))</f>
        <v/>
      </c>
    </row>
    <row r="378">
      <c r="A378" s="18" t="n"/>
      <c r="B378" s="18" t="n"/>
      <c r="C378" s="24">
        <f>IF($B378="","",IFERROR(INDEX('Payment Plans'!$B$5:$B$254,MATCH($B378,'Payment Plans'!$A$5:$A$254,0)),""))</f>
        <v/>
      </c>
      <c r="D378" s="24">
        <f>IF($B378="","",IFERROR(INDEX('Payment Plans'!$D$5:$D$254,MATCH($B378,'Payment Plans'!$A$5:$A$254,0)),""))</f>
        <v/>
      </c>
      <c r="E378" s="46" t="n"/>
      <c r="F378" s="47" t="n"/>
      <c r="G378" s="18" t="n"/>
      <c r="H378" s="18" t="n"/>
      <c r="I378" s="18" t="n"/>
      <c r="J378" s="18" t="n"/>
      <c r="K378" s="18" t="n"/>
      <c r="L378" s="24">
        <f>IF($A378="","",IF(COUNTIF('Payment Plans'!$A$5:$A$254,$B378)=0,"Unknown Plan ID",IF(AND($G378="Posted",$E378&gt;Setup!$B$3),"Future-Dated Payment",IF(COUNTIF($A$5:$A$1004,$A378)&gt;1,"Duplicate Payment ID","OK"))))</f>
        <v/>
      </c>
      <c r="M378" s="24">
        <f>IF($A378="","",IF(OR($B378="",$E378="",$F378&lt;=0,$G378="",$H378="",$J378=""),"Review",IF($L378&lt;&gt;"OK","Review","OK")))</f>
        <v/>
      </c>
    </row>
    <row r="379">
      <c r="A379" s="18" t="n"/>
      <c r="B379" s="18" t="n"/>
      <c r="C379" s="24">
        <f>IF($B379="","",IFERROR(INDEX('Payment Plans'!$B$5:$B$254,MATCH($B379,'Payment Plans'!$A$5:$A$254,0)),""))</f>
        <v/>
      </c>
      <c r="D379" s="24">
        <f>IF($B379="","",IFERROR(INDEX('Payment Plans'!$D$5:$D$254,MATCH($B379,'Payment Plans'!$A$5:$A$254,0)),""))</f>
        <v/>
      </c>
      <c r="E379" s="46" t="n"/>
      <c r="F379" s="47" t="n"/>
      <c r="G379" s="18" t="n"/>
      <c r="H379" s="18" t="n"/>
      <c r="I379" s="18" t="n"/>
      <c r="J379" s="18" t="n"/>
      <c r="K379" s="18" t="n"/>
      <c r="L379" s="24">
        <f>IF($A379="","",IF(COUNTIF('Payment Plans'!$A$5:$A$254,$B379)=0,"Unknown Plan ID",IF(AND($G379="Posted",$E379&gt;Setup!$B$3),"Future-Dated Payment",IF(COUNTIF($A$5:$A$1004,$A379)&gt;1,"Duplicate Payment ID","OK"))))</f>
        <v/>
      </c>
      <c r="M379" s="24">
        <f>IF($A379="","",IF(OR($B379="",$E379="",$F379&lt;=0,$G379="",$H379="",$J379=""),"Review",IF($L379&lt;&gt;"OK","Review","OK")))</f>
        <v/>
      </c>
    </row>
    <row r="380">
      <c r="A380" s="18" t="n"/>
      <c r="B380" s="18" t="n"/>
      <c r="C380" s="24">
        <f>IF($B380="","",IFERROR(INDEX('Payment Plans'!$B$5:$B$254,MATCH($B380,'Payment Plans'!$A$5:$A$254,0)),""))</f>
        <v/>
      </c>
      <c r="D380" s="24">
        <f>IF($B380="","",IFERROR(INDEX('Payment Plans'!$D$5:$D$254,MATCH($B380,'Payment Plans'!$A$5:$A$254,0)),""))</f>
        <v/>
      </c>
      <c r="E380" s="46" t="n"/>
      <c r="F380" s="47" t="n"/>
      <c r="G380" s="18" t="n"/>
      <c r="H380" s="18" t="n"/>
      <c r="I380" s="18" t="n"/>
      <c r="J380" s="18" t="n"/>
      <c r="K380" s="18" t="n"/>
      <c r="L380" s="24">
        <f>IF($A380="","",IF(COUNTIF('Payment Plans'!$A$5:$A$254,$B380)=0,"Unknown Plan ID",IF(AND($G380="Posted",$E380&gt;Setup!$B$3),"Future-Dated Payment",IF(COUNTIF($A$5:$A$1004,$A380)&gt;1,"Duplicate Payment ID","OK"))))</f>
        <v/>
      </c>
      <c r="M380" s="24">
        <f>IF($A380="","",IF(OR($B380="",$E380="",$F380&lt;=0,$G380="",$H380="",$J380=""),"Review",IF($L380&lt;&gt;"OK","Review","OK")))</f>
        <v/>
      </c>
    </row>
    <row r="381">
      <c r="A381" s="18" t="n"/>
      <c r="B381" s="18" t="n"/>
      <c r="C381" s="24">
        <f>IF($B381="","",IFERROR(INDEX('Payment Plans'!$B$5:$B$254,MATCH($B381,'Payment Plans'!$A$5:$A$254,0)),""))</f>
        <v/>
      </c>
      <c r="D381" s="24">
        <f>IF($B381="","",IFERROR(INDEX('Payment Plans'!$D$5:$D$254,MATCH($B381,'Payment Plans'!$A$5:$A$254,0)),""))</f>
        <v/>
      </c>
      <c r="E381" s="46" t="n"/>
      <c r="F381" s="47" t="n"/>
      <c r="G381" s="18" t="n"/>
      <c r="H381" s="18" t="n"/>
      <c r="I381" s="18" t="n"/>
      <c r="J381" s="18" t="n"/>
      <c r="K381" s="18" t="n"/>
      <c r="L381" s="24">
        <f>IF($A381="","",IF(COUNTIF('Payment Plans'!$A$5:$A$254,$B381)=0,"Unknown Plan ID",IF(AND($G381="Posted",$E381&gt;Setup!$B$3),"Future-Dated Payment",IF(COUNTIF($A$5:$A$1004,$A381)&gt;1,"Duplicate Payment ID","OK"))))</f>
        <v/>
      </c>
      <c r="M381" s="24">
        <f>IF($A381="","",IF(OR($B381="",$E381="",$F381&lt;=0,$G381="",$H381="",$J381=""),"Review",IF($L381&lt;&gt;"OK","Review","OK")))</f>
        <v/>
      </c>
    </row>
    <row r="382">
      <c r="A382" s="18" t="n"/>
      <c r="B382" s="18" t="n"/>
      <c r="C382" s="24">
        <f>IF($B382="","",IFERROR(INDEX('Payment Plans'!$B$5:$B$254,MATCH($B382,'Payment Plans'!$A$5:$A$254,0)),""))</f>
        <v/>
      </c>
      <c r="D382" s="24">
        <f>IF($B382="","",IFERROR(INDEX('Payment Plans'!$D$5:$D$254,MATCH($B382,'Payment Plans'!$A$5:$A$254,0)),""))</f>
        <v/>
      </c>
      <c r="E382" s="46" t="n"/>
      <c r="F382" s="47" t="n"/>
      <c r="G382" s="18" t="n"/>
      <c r="H382" s="18" t="n"/>
      <c r="I382" s="18" t="n"/>
      <c r="J382" s="18" t="n"/>
      <c r="K382" s="18" t="n"/>
      <c r="L382" s="24">
        <f>IF($A382="","",IF(COUNTIF('Payment Plans'!$A$5:$A$254,$B382)=0,"Unknown Plan ID",IF(AND($G382="Posted",$E382&gt;Setup!$B$3),"Future-Dated Payment",IF(COUNTIF($A$5:$A$1004,$A382)&gt;1,"Duplicate Payment ID","OK"))))</f>
        <v/>
      </c>
      <c r="M382" s="24">
        <f>IF($A382="","",IF(OR($B382="",$E382="",$F382&lt;=0,$G382="",$H382="",$J382=""),"Review",IF($L382&lt;&gt;"OK","Review","OK")))</f>
        <v/>
      </c>
    </row>
    <row r="383">
      <c r="A383" s="18" t="n"/>
      <c r="B383" s="18" t="n"/>
      <c r="C383" s="24">
        <f>IF($B383="","",IFERROR(INDEX('Payment Plans'!$B$5:$B$254,MATCH($B383,'Payment Plans'!$A$5:$A$254,0)),""))</f>
        <v/>
      </c>
      <c r="D383" s="24">
        <f>IF($B383="","",IFERROR(INDEX('Payment Plans'!$D$5:$D$254,MATCH($B383,'Payment Plans'!$A$5:$A$254,0)),""))</f>
        <v/>
      </c>
      <c r="E383" s="46" t="n"/>
      <c r="F383" s="47" t="n"/>
      <c r="G383" s="18" t="n"/>
      <c r="H383" s="18" t="n"/>
      <c r="I383" s="18" t="n"/>
      <c r="J383" s="18" t="n"/>
      <c r="K383" s="18" t="n"/>
      <c r="L383" s="24">
        <f>IF($A383="","",IF(COUNTIF('Payment Plans'!$A$5:$A$254,$B383)=0,"Unknown Plan ID",IF(AND($G383="Posted",$E383&gt;Setup!$B$3),"Future-Dated Payment",IF(COUNTIF($A$5:$A$1004,$A383)&gt;1,"Duplicate Payment ID","OK"))))</f>
        <v/>
      </c>
      <c r="M383" s="24">
        <f>IF($A383="","",IF(OR($B383="",$E383="",$F383&lt;=0,$G383="",$H383="",$J383=""),"Review",IF($L383&lt;&gt;"OK","Review","OK")))</f>
        <v/>
      </c>
    </row>
    <row r="384">
      <c r="A384" s="18" t="n"/>
      <c r="B384" s="18" t="n"/>
      <c r="C384" s="24">
        <f>IF($B384="","",IFERROR(INDEX('Payment Plans'!$B$5:$B$254,MATCH($B384,'Payment Plans'!$A$5:$A$254,0)),""))</f>
        <v/>
      </c>
      <c r="D384" s="24">
        <f>IF($B384="","",IFERROR(INDEX('Payment Plans'!$D$5:$D$254,MATCH($B384,'Payment Plans'!$A$5:$A$254,0)),""))</f>
        <v/>
      </c>
      <c r="E384" s="46" t="n"/>
      <c r="F384" s="47" t="n"/>
      <c r="G384" s="18" t="n"/>
      <c r="H384" s="18" t="n"/>
      <c r="I384" s="18" t="n"/>
      <c r="J384" s="18" t="n"/>
      <c r="K384" s="18" t="n"/>
      <c r="L384" s="24">
        <f>IF($A384="","",IF(COUNTIF('Payment Plans'!$A$5:$A$254,$B384)=0,"Unknown Plan ID",IF(AND($G384="Posted",$E384&gt;Setup!$B$3),"Future-Dated Payment",IF(COUNTIF($A$5:$A$1004,$A384)&gt;1,"Duplicate Payment ID","OK"))))</f>
        <v/>
      </c>
      <c r="M384" s="24">
        <f>IF($A384="","",IF(OR($B384="",$E384="",$F384&lt;=0,$G384="",$H384="",$J384=""),"Review",IF($L384&lt;&gt;"OK","Review","OK")))</f>
        <v/>
      </c>
    </row>
    <row r="385">
      <c r="A385" s="18" t="n"/>
      <c r="B385" s="18" t="n"/>
      <c r="C385" s="24">
        <f>IF($B385="","",IFERROR(INDEX('Payment Plans'!$B$5:$B$254,MATCH($B385,'Payment Plans'!$A$5:$A$254,0)),""))</f>
        <v/>
      </c>
      <c r="D385" s="24">
        <f>IF($B385="","",IFERROR(INDEX('Payment Plans'!$D$5:$D$254,MATCH($B385,'Payment Plans'!$A$5:$A$254,0)),""))</f>
        <v/>
      </c>
      <c r="E385" s="46" t="n"/>
      <c r="F385" s="47" t="n"/>
      <c r="G385" s="18" t="n"/>
      <c r="H385" s="18" t="n"/>
      <c r="I385" s="18" t="n"/>
      <c r="J385" s="18" t="n"/>
      <c r="K385" s="18" t="n"/>
      <c r="L385" s="24">
        <f>IF($A385="","",IF(COUNTIF('Payment Plans'!$A$5:$A$254,$B385)=0,"Unknown Plan ID",IF(AND($G385="Posted",$E385&gt;Setup!$B$3),"Future-Dated Payment",IF(COUNTIF($A$5:$A$1004,$A385)&gt;1,"Duplicate Payment ID","OK"))))</f>
        <v/>
      </c>
      <c r="M385" s="24">
        <f>IF($A385="","",IF(OR($B385="",$E385="",$F385&lt;=0,$G385="",$H385="",$J385=""),"Review",IF($L385&lt;&gt;"OK","Review","OK")))</f>
        <v/>
      </c>
    </row>
    <row r="386">
      <c r="A386" s="18" t="n"/>
      <c r="B386" s="18" t="n"/>
      <c r="C386" s="24">
        <f>IF($B386="","",IFERROR(INDEX('Payment Plans'!$B$5:$B$254,MATCH($B386,'Payment Plans'!$A$5:$A$254,0)),""))</f>
        <v/>
      </c>
      <c r="D386" s="24">
        <f>IF($B386="","",IFERROR(INDEX('Payment Plans'!$D$5:$D$254,MATCH($B386,'Payment Plans'!$A$5:$A$254,0)),""))</f>
        <v/>
      </c>
      <c r="E386" s="46" t="n"/>
      <c r="F386" s="47" t="n"/>
      <c r="G386" s="18" t="n"/>
      <c r="H386" s="18" t="n"/>
      <c r="I386" s="18" t="n"/>
      <c r="J386" s="18" t="n"/>
      <c r="K386" s="18" t="n"/>
      <c r="L386" s="24">
        <f>IF($A386="","",IF(COUNTIF('Payment Plans'!$A$5:$A$254,$B386)=0,"Unknown Plan ID",IF(AND($G386="Posted",$E386&gt;Setup!$B$3),"Future-Dated Payment",IF(COUNTIF($A$5:$A$1004,$A386)&gt;1,"Duplicate Payment ID","OK"))))</f>
        <v/>
      </c>
      <c r="M386" s="24">
        <f>IF($A386="","",IF(OR($B386="",$E386="",$F386&lt;=0,$G386="",$H386="",$J386=""),"Review",IF($L386&lt;&gt;"OK","Review","OK")))</f>
        <v/>
      </c>
    </row>
    <row r="387">
      <c r="A387" s="18" t="n"/>
      <c r="B387" s="18" t="n"/>
      <c r="C387" s="24">
        <f>IF($B387="","",IFERROR(INDEX('Payment Plans'!$B$5:$B$254,MATCH($B387,'Payment Plans'!$A$5:$A$254,0)),""))</f>
        <v/>
      </c>
      <c r="D387" s="24">
        <f>IF($B387="","",IFERROR(INDEX('Payment Plans'!$D$5:$D$254,MATCH($B387,'Payment Plans'!$A$5:$A$254,0)),""))</f>
        <v/>
      </c>
      <c r="E387" s="46" t="n"/>
      <c r="F387" s="47" t="n"/>
      <c r="G387" s="18" t="n"/>
      <c r="H387" s="18" t="n"/>
      <c r="I387" s="18" t="n"/>
      <c r="J387" s="18" t="n"/>
      <c r="K387" s="18" t="n"/>
      <c r="L387" s="24">
        <f>IF($A387="","",IF(COUNTIF('Payment Plans'!$A$5:$A$254,$B387)=0,"Unknown Plan ID",IF(AND($G387="Posted",$E387&gt;Setup!$B$3),"Future-Dated Payment",IF(COUNTIF($A$5:$A$1004,$A387)&gt;1,"Duplicate Payment ID","OK"))))</f>
        <v/>
      </c>
      <c r="M387" s="24">
        <f>IF($A387="","",IF(OR($B387="",$E387="",$F387&lt;=0,$G387="",$H387="",$J387=""),"Review",IF($L387&lt;&gt;"OK","Review","OK")))</f>
        <v/>
      </c>
    </row>
    <row r="388">
      <c r="A388" s="18" t="n"/>
      <c r="B388" s="18" t="n"/>
      <c r="C388" s="24">
        <f>IF($B388="","",IFERROR(INDEX('Payment Plans'!$B$5:$B$254,MATCH($B388,'Payment Plans'!$A$5:$A$254,0)),""))</f>
        <v/>
      </c>
      <c r="D388" s="24">
        <f>IF($B388="","",IFERROR(INDEX('Payment Plans'!$D$5:$D$254,MATCH($B388,'Payment Plans'!$A$5:$A$254,0)),""))</f>
        <v/>
      </c>
      <c r="E388" s="46" t="n"/>
      <c r="F388" s="47" t="n"/>
      <c r="G388" s="18" t="n"/>
      <c r="H388" s="18" t="n"/>
      <c r="I388" s="18" t="n"/>
      <c r="J388" s="18" t="n"/>
      <c r="K388" s="18" t="n"/>
      <c r="L388" s="24">
        <f>IF($A388="","",IF(COUNTIF('Payment Plans'!$A$5:$A$254,$B388)=0,"Unknown Plan ID",IF(AND($G388="Posted",$E388&gt;Setup!$B$3),"Future-Dated Payment",IF(COUNTIF($A$5:$A$1004,$A388)&gt;1,"Duplicate Payment ID","OK"))))</f>
        <v/>
      </c>
      <c r="M388" s="24">
        <f>IF($A388="","",IF(OR($B388="",$E388="",$F388&lt;=0,$G388="",$H388="",$J388=""),"Review",IF($L388&lt;&gt;"OK","Review","OK")))</f>
        <v/>
      </c>
    </row>
    <row r="389">
      <c r="A389" s="18" t="n"/>
      <c r="B389" s="18" t="n"/>
      <c r="C389" s="24">
        <f>IF($B389="","",IFERROR(INDEX('Payment Plans'!$B$5:$B$254,MATCH($B389,'Payment Plans'!$A$5:$A$254,0)),""))</f>
        <v/>
      </c>
      <c r="D389" s="24">
        <f>IF($B389="","",IFERROR(INDEX('Payment Plans'!$D$5:$D$254,MATCH($B389,'Payment Plans'!$A$5:$A$254,0)),""))</f>
        <v/>
      </c>
      <c r="E389" s="46" t="n"/>
      <c r="F389" s="47" t="n"/>
      <c r="G389" s="18" t="n"/>
      <c r="H389" s="18" t="n"/>
      <c r="I389" s="18" t="n"/>
      <c r="J389" s="18" t="n"/>
      <c r="K389" s="18" t="n"/>
      <c r="L389" s="24">
        <f>IF($A389="","",IF(COUNTIF('Payment Plans'!$A$5:$A$254,$B389)=0,"Unknown Plan ID",IF(AND($G389="Posted",$E389&gt;Setup!$B$3),"Future-Dated Payment",IF(COUNTIF($A$5:$A$1004,$A389)&gt;1,"Duplicate Payment ID","OK"))))</f>
        <v/>
      </c>
      <c r="M389" s="24">
        <f>IF($A389="","",IF(OR($B389="",$E389="",$F389&lt;=0,$G389="",$H389="",$J389=""),"Review",IF($L389&lt;&gt;"OK","Review","OK")))</f>
        <v/>
      </c>
    </row>
    <row r="390">
      <c r="A390" s="18" t="n"/>
      <c r="B390" s="18" t="n"/>
      <c r="C390" s="24">
        <f>IF($B390="","",IFERROR(INDEX('Payment Plans'!$B$5:$B$254,MATCH($B390,'Payment Plans'!$A$5:$A$254,0)),""))</f>
        <v/>
      </c>
      <c r="D390" s="24">
        <f>IF($B390="","",IFERROR(INDEX('Payment Plans'!$D$5:$D$254,MATCH($B390,'Payment Plans'!$A$5:$A$254,0)),""))</f>
        <v/>
      </c>
      <c r="E390" s="46" t="n"/>
      <c r="F390" s="47" t="n"/>
      <c r="G390" s="18" t="n"/>
      <c r="H390" s="18" t="n"/>
      <c r="I390" s="18" t="n"/>
      <c r="J390" s="18" t="n"/>
      <c r="K390" s="18" t="n"/>
      <c r="L390" s="24">
        <f>IF($A390="","",IF(COUNTIF('Payment Plans'!$A$5:$A$254,$B390)=0,"Unknown Plan ID",IF(AND($G390="Posted",$E390&gt;Setup!$B$3),"Future-Dated Payment",IF(COUNTIF($A$5:$A$1004,$A390)&gt;1,"Duplicate Payment ID","OK"))))</f>
        <v/>
      </c>
      <c r="M390" s="24">
        <f>IF($A390="","",IF(OR($B390="",$E390="",$F390&lt;=0,$G390="",$H390="",$J390=""),"Review",IF($L390&lt;&gt;"OK","Review","OK")))</f>
        <v/>
      </c>
    </row>
    <row r="391">
      <c r="A391" s="18" t="n"/>
      <c r="B391" s="18" t="n"/>
      <c r="C391" s="24">
        <f>IF($B391="","",IFERROR(INDEX('Payment Plans'!$B$5:$B$254,MATCH($B391,'Payment Plans'!$A$5:$A$254,0)),""))</f>
        <v/>
      </c>
      <c r="D391" s="24">
        <f>IF($B391="","",IFERROR(INDEX('Payment Plans'!$D$5:$D$254,MATCH($B391,'Payment Plans'!$A$5:$A$254,0)),""))</f>
        <v/>
      </c>
      <c r="E391" s="46" t="n"/>
      <c r="F391" s="47" t="n"/>
      <c r="G391" s="18" t="n"/>
      <c r="H391" s="18" t="n"/>
      <c r="I391" s="18" t="n"/>
      <c r="J391" s="18" t="n"/>
      <c r="K391" s="18" t="n"/>
      <c r="L391" s="24">
        <f>IF($A391="","",IF(COUNTIF('Payment Plans'!$A$5:$A$254,$B391)=0,"Unknown Plan ID",IF(AND($G391="Posted",$E391&gt;Setup!$B$3),"Future-Dated Payment",IF(COUNTIF($A$5:$A$1004,$A391)&gt;1,"Duplicate Payment ID","OK"))))</f>
        <v/>
      </c>
      <c r="M391" s="24">
        <f>IF($A391="","",IF(OR($B391="",$E391="",$F391&lt;=0,$G391="",$H391="",$J391=""),"Review",IF($L391&lt;&gt;"OK","Review","OK")))</f>
        <v/>
      </c>
    </row>
    <row r="392">
      <c r="A392" s="18" t="n"/>
      <c r="B392" s="18" t="n"/>
      <c r="C392" s="24">
        <f>IF($B392="","",IFERROR(INDEX('Payment Plans'!$B$5:$B$254,MATCH($B392,'Payment Plans'!$A$5:$A$254,0)),""))</f>
        <v/>
      </c>
      <c r="D392" s="24">
        <f>IF($B392="","",IFERROR(INDEX('Payment Plans'!$D$5:$D$254,MATCH($B392,'Payment Plans'!$A$5:$A$254,0)),""))</f>
        <v/>
      </c>
      <c r="E392" s="46" t="n"/>
      <c r="F392" s="47" t="n"/>
      <c r="G392" s="18" t="n"/>
      <c r="H392" s="18" t="n"/>
      <c r="I392" s="18" t="n"/>
      <c r="J392" s="18" t="n"/>
      <c r="K392" s="18" t="n"/>
      <c r="L392" s="24">
        <f>IF($A392="","",IF(COUNTIF('Payment Plans'!$A$5:$A$254,$B392)=0,"Unknown Plan ID",IF(AND($G392="Posted",$E392&gt;Setup!$B$3),"Future-Dated Payment",IF(COUNTIF($A$5:$A$1004,$A392)&gt;1,"Duplicate Payment ID","OK"))))</f>
        <v/>
      </c>
      <c r="M392" s="24">
        <f>IF($A392="","",IF(OR($B392="",$E392="",$F392&lt;=0,$G392="",$H392="",$J392=""),"Review",IF($L392&lt;&gt;"OK","Review","OK")))</f>
        <v/>
      </c>
    </row>
    <row r="393">
      <c r="A393" s="18" t="n"/>
      <c r="B393" s="18" t="n"/>
      <c r="C393" s="24">
        <f>IF($B393="","",IFERROR(INDEX('Payment Plans'!$B$5:$B$254,MATCH($B393,'Payment Plans'!$A$5:$A$254,0)),""))</f>
        <v/>
      </c>
      <c r="D393" s="24">
        <f>IF($B393="","",IFERROR(INDEX('Payment Plans'!$D$5:$D$254,MATCH($B393,'Payment Plans'!$A$5:$A$254,0)),""))</f>
        <v/>
      </c>
      <c r="E393" s="46" t="n"/>
      <c r="F393" s="47" t="n"/>
      <c r="G393" s="18" t="n"/>
      <c r="H393" s="18" t="n"/>
      <c r="I393" s="18" t="n"/>
      <c r="J393" s="18" t="n"/>
      <c r="K393" s="18" t="n"/>
      <c r="L393" s="24">
        <f>IF($A393="","",IF(COUNTIF('Payment Plans'!$A$5:$A$254,$B393)=0,"Unknown Plan ID",IF(AND($G393="Posted",$E393&gt;Setup!$B$3),"Future-Dated Payment",IF(COUNTIF($A$5:$A$1004,$A393)&gt;1,"Duplicate Payment ID","OK"))))</f>
        <v/>
      </c>
      <c r="M393" s="24">
        <f>IF($A393="","",IF(OR($B393="",$E393="",$F393&lt;=0,$G393="",$H393="",$J393=""),"Review",IF($L393&lt;&gt;"OK","Review","OK")))</f>
        <v/>
      </c>
    </row>
    <row r="394">
      <c r="A394" s="18" t="n"/>
      <c r="B394" s="18" t="n"/>
      <c r="C394" s="24">
        <f>IF($B394="","",IFERROR(INDEX('Payment Plans'!$B$5:$B$254,MATCH($B394,'Payment Plans'!$A$5:$A$254,0)),""))</f>
        <v/>
      </c>
      <c r="D394" s="24">
        <f>IF($B394="","",IFERROR(INDEX('Payment Plans'!$D$5:$D$254,MATCH($B394,'Payment Plans'!$A$5:$A$254,0)),""))</f>
        <v/>
      </c>
      <c r="E394" s="46" t="n"/>
      <c r="F394" s="47" t="n"/>
      <c r="G394" s="18" t="n"/>
      <c r="H394" s="18" t="n"/>
      <c r="I394" s="18" t="n"/>
      <c r="J394" s="18" t="n"/>
      <c r="K394" s="18" t="n"/>
      <c r="L394" s="24">
        <f>IF($A394="","",IF(COUNTIF('Payment Plans'!$A$5:$A$254,$B394)=0,"Unknown Plan ID",IF(AND($G394="Posted",$E394&gt;Setup!$B$3),"Future-Dated Payment",IF(COUNTIF($A$5:$A$1004,$A394)&gt;1,"Duplicate Payment ID","OK"))))</f>
        <v/>
      </c>
      <c r="M394" s="24">
        <f>IF($A394="","",IF(OR($B394="",$E394="",$F394&lt;=0,$G394="",$H394="",$J394=""),"Review",IF($L394&lt;&gt;"OK","Review","OK")))</f>
        <v/>
      </c>
    </row>
    <row r="395">
      <c r="A395" s="18" t="n"/>
      <c r="B395" s="18" t="n"/>
      <c r="C395" s="24">
        <f>IF($B395="","",IFERROR(INDEX('Payment Plans'!$B$5:$B$254,MATCH($B395,'Payment Plans'!$A$5:$A$254,0)),""))</f>
        <v/>
      </c>
      <c r="D395" s="24">
        <f>IF($B395="","",IFERROR(INDEX('Payment Plans'!$D$5:$D$254,MATCH($B395,'Payment Plans'!$A$5:$A$254,0)),""))</f>
        <v/>
      </c>
      <c r="E395" s="46" t="n"/>
      <c r="F395" s="47" t="n"/>
      <c r="G395" s="18" t="n"/>
      <c r="H395" s="18" t="n"/>
      <c r="I395" s="18" t="n"/>
      <c r="J395" s="18" t="n"/>
      <c r="K395" s="18" t="n"/>
      <c r="L395" s="24">
        <f>IF($A395="","",IF(COUNTIF('Payment Plans'!$A$5:$A$254,$B395)=0,"Unknown Plan ID",IF(AND($G395="Posted",$E395&gt;Setup!$B$3),"Future-Dated Payment",IF(COUNTIF($A$5:$A$1004,$A395)&gt;1,"Duplicate Payment ID","OK"))))</f>
        <v/>
      </c>
      <c r="M395" s="24">
        <f>IF($A395="","",IF(OR($B395="",$E395="",$F395&lt;=0,$G395="",$H395="",$J395=""),"Review",IF($L395&lt;&gt;"OK","Review","OK")))</f>
        <v/>
      </c>
    </row>
    <row r="396">
      <c r="A396" s="18" t="n"/>
      <c r="B396" s="18" t="n"/>
      <c r="C396" s="24">
        <f>IF($B396="","",IFERROR(INDEX('Payment Plans'!$B$5:$B$254,MATCH($B396,'Payment Plans'!$A$5:$A$254,0)),""))</f>
        <v/>
      </c>
      <c r="D396" s="24">
        <f>IF($B396="","",IFERROR(INDEX('Payment Plans'!$D$5:$D$254,MATCH($B396,'Payment Plans'!$A$5:$A$254,0)),""))</f>
        <v/>
      </c>
      <c r="E396" s="46" t="n"/>
      <c r="F396" s="47" t="n"/>
      <c r="G396" s="18" t="n"/>
      <c r="H396" s="18" t="n"/>
      <c r="I396" s="18" t="n"/>
      <c r="J396" s="18" t="n"/>
      <c r="K396" s="18" t="n"/>
      <c r="L396" s="24">
        <f>IF($A396="","",IF(COUNTIF('Payment Plans'!$A$5:$A$254,$B396)=0,"Unknown Plan ID",IF(AND($G396="Posted",$E396&gt;Setup!$B$3),"Future-Dated Payment",IF(COUNTIF($A$5:$A$1004,$A396)&gt;1,"Duplicate Payment ID","OK"))))</f>
        <v/>
      </c>
      <c r="M396" s="24">
        <f>IF($A396="","",IF(OR($B396="",$E396="",$F396&lt;=0,$G396="",$H396="",$J396=""),"Review",IF($L396&lt;&gt;"OK","Review","OK")))</f>
        <v/>
      </c>
    </row>
    <row r="397">
      <c r="A397" s="18" t="n"/>
      <c r="B397" s="18" t="n"/>
      <c r="C397" s="24">
        <f>IF($B397="","",IFERROR(INDEX('Payment Plans'!$B$5:$B$254,MATCH($B397,'Payment Plans'!$A$5:$A$254,0)),""))</f>
        <v/>
      </c>
      <c r="D397" s="24">
        <f>IF($B397="","",IFERROR(INDEX('Payment Plans'!$D$5:$D$254,MATCH($B397,'Payment Plans'!$A$5:$A$254,0)),""))</f>
        <v/>
      </c>
      <c r="E397" s="46" t="n"/>
      <c r="F397" s="47" t="n"/>
      <c r="G397" s="18" t="n"/>
      <c r="H397" s="18" t="n"/>
      <c r="I397" s="18" t="n"/>
      <c r="J397" s="18" t="n"/>
      <c r="K397" s="18" t="n"/>
      <c r="L397" s="24">
        <f>IF($A397="","",IF(COUNTIF('Payment Plans'!$A$5:$A$254,$B397)=0,"Unknown Plan ID",IF(AND($G397="Posted",$E397&gt;Setup!$B$3),"Future-Dated Payment",IF(COUNTIF($A$5:$A$1004,$A397)&gt;1,"Duplicate Payment ID","OK"))))</f>
        <v/>
      </c>
      <c r="M397" s="24">
        <f>IF($A397="","",IF(OR($B397="",$E397="",$F397&lt;=0,$G397="",$H397="",$J397=""),"Review",IF($L397&lt;&gt;"OK","Review","OK")))</f>
        <v/>
      </c>
    </row>
    <row r="398">
      <c r="A398" s="18" t="n"/>
      <c r="B398" s="18" t="n"/>
      <c r="C398" s="24">
        <f>IF($B398="","",IFERROR(INDEX('Payment Plans'!$B$5:$B$254,MATCH($B398,'Payment Plans'!$A$5:$A$254,0)),""))</f>
        <v/>
      </c>
      <c r="D398" s="24">
        <f>IF($B398="","",IFERROR(INDEX('Payment Plans'!$D$5:$D$254,MATCH($B398,'Payment Plans'!$A$5:$A$254,0)),""))</f>
        <v/>
      </c>
      <c r="E398" s="46" t="n"/>
      <c r="F398" s="47" t="n"/>
      <c r="G398" s="18" t="n"/>
      <c r="H398" s="18" t="n"/>
      <c r="I398" s="18" t="n"/>
      <c r="J398" s="18" t="n"/>
      <c r="K398" s="18" t="n"/>
      <c r="L398" s="24">
        <f>IF($A398="","",IF(COUNTIF('Payment Plans'!$A$5:$A$254,$B398)=0,"Unknown Plan ID",IF(AND($G398="Posted",$E398&gt;Setup!$B$3),"Future-Dated Payment",IF(COUNTIF($A$5:$A$1004,$A398)&gt;1,"Duplicate Payment ID","OK"))))</f>
        <v/>
      </c>
      <c r="M398" s="24">
        <f>IF($A398="","",IF(OR($B398="",$E398="",$F398&lt;=0,$G398="",$H398="",$J398=""),"Review",IF($L398&lt;&gt;"OK","Review","OK")))</f>
        <v/>
      </c>
    </row>
    <row r="399">
      <c r="A399" s="18" t="n"/>
      <c r="B399" s="18" t="n"/>
      <c r="C399" s="24">
        <f>IF($B399="","",IFERROR(INDEX('Payment Plans'!$B$5:$B$254,MATCH($B399,'Payment Plans'!$A$5:$A$254,0)),""))</f>
        <v/>
      </c>
      <c r="D399" s="24">
        <f>IF($B399="","",IFERROR(INDEX('Payment Plans'!$D$5:$D$254,MATCH($B399,'Payment Plans'!$A$5:$A$254,0)),""))</f>
        <v/>
      </c>
      <c r="E399" s="46" t="n"/>
      <c r="F399" s="47" t="n"/>
      <c r="G399" s="18" t="n"/>
      <c r="H399" s="18" t="n"/>
      <c r="I399" s="18" t="n"/>
      <c r="J399" s="18" t="n"/>
      <c r="K399" s="18" t="n"/>
      <c r="L399" s="24">
        <f>IF($A399="","",IF(COUNTIF('Payment Plans'!$A$5:$A$254,$B399)=0,"Unknown Plan ID",IF(AND($G399="Posted",$E399&gt;Setup!$B$3),"Future-Dated Payment",IF(COUNTIF($A$5:$A$1004,$A399)&gt;1,"Duplicate Payment ID","OK"))))</f>
        <v/>
      </c>
      <c r="M399" s="24">
        <f>IF($A399="","",IF(OR($B399="",$E399="",$F399&lt;=0,$G399="",$H399="",$J399=""),"Review",IF($L399&lt;&gt;"OK","Review","OK")))</f>
        <v/>
      </c>
    </row>
    <row r="400">
      <c r="A400" s="18" t="n"/>
      <c r="B400" s="18" t="n"/>
      <c r="C400" s="24">
        <f>IF($B400="","",IFERROR(INDEX('Payment Plans'!$B$5:$B$254,MATCH($B400,'Payment Plans'!$A$5:$A$254,0)),""))</f>
        <v/>
      </c>
      <c r="D400" s="24">
        <f>IF($B400="","",IFERROR(INDEX('Payment Plans'!$D$5:$D$254,MATCH($B400,'Payment Plans'!$A$5:$A$254,0)),""))</f>
        <v/>
      </c>
      <c r="E400" s="46" t="n"/>
      <c r="F400" s="47" t="n"/>
      <c r="G400" s="18" t="n"/>
      <c r="H400" s="18" t="n"/>
      <c r="I400" s="18" t="n"/>
      <c r="J400" s="18" t="n"/>
      <c r="K400" s="18" t="n"/>
      <c r="L400" s="24">
        <f>IF($A400="","",IF(COUNTIF('Payment Plans'!$A$5:$A$254,$B400)=0,"Unknown Plan ID",IF(AND($G400="Posted",$E400&gt;Setup!$B$3),"Future-Dated Payment",IF(COUNTIF($A$5:$A$1004,$A400)&gt;1,"Duplicate Payment ID","OK"))))</f>
        <v/>
      </c>
      <c r="M400" s="24">
        <f>IF($A400="","",IF(OR($B400="",$E400="",$F400&lt;=0,$G400="",$H400="",$J400=""),"Review",IF($L400&lt;&gt;"OK","Review","OK")))</f>
        <v/>
      </c>
    </row>
    <row r="401">
      <c r="A401" s="18" t="n"/>
      <c r="B401" s="18" t="n"/>
      <c r="C401" s="24">
        <f>IF($B401="","",IFERROR(INDEX('Payment Plans'!$B$5:$B$254,MATCH($B401,'Payment Plans'!$A$5:$A$254,0)),""))</f>
        <v/>
      </c>
      <c r="D401" s="24">
        <f>IF($B401="","",IFERROR(INDEX('Payment Plans'!$D$5:$D$254,MATCH($B401,'Payment Plans'!$A$5:$A$254,0)),""))</f>
        <v/>
      </c>
      <c r="E401" s="46" t="n"/>
      <c r="F401" s="47" t="n"/>
      <c r="G401" s="18" t="n"/>
      <c r="H401" s="18" t="n"/>
      <c r="I401" s="18" t="n"/>
      <c r="J401" s="18" t="n"/>
      <c r="K401" s="18" t="n"/>
      <c r="L401" s="24">
        <f>IF($A401="","",IF(COUNTIF('Payment Plans'!$A$5:$A$254,$B401)=0,"Unknown Plan ID",IF(AND($G401="Posted",$E401&gt;Setup!$B$3),"Future-Dated Payment",IF(COUNTIF($A$5:$A$1004,$A401)&gt;1,"Duplicate Payment ID","OK"))))</f>
        <v/>
      </c>
      <c r="M401" s="24">
        <f>IF($A401="","",IF(OR($B401="",$E401="",$F401&lt;=0,$G401="",$H401="",$J401=""),"Review",IF($L401&lt;&gt;"OK","Review","OK")))</f>
        <v/>
      </c>
    </row>
    <row r="402">
      <c r="A402" s="18" t="n"/>
      <c r="B402" s="18" t="n"/>
      <c r="C402" s="24">
        <f>IF($B402="","",IFERROR(INDEX('Payment Plans'!$B$5:$B$254,MATCH($B402,'Payment Plans'!$A$5:$A$254,0)),""))</f>
        <v/>
      </c>
      <c r="D402" s="24">
        <f>IF($B402="","",IFERROR(INDEX('Payment Plans'!$D$5:$D$254,MATCH($B402,'Payment Plans'!$A$5:$A$254,0)),""))</f>
        <v/>
      </c>
      <c r="E402" s="46" t="n"/>
      <c r="F402" s="47" t="n"/>
      <c r="G402" s="18" t="n"/>
      <c r="H402" s="18" t="n"/>
      <c r="I402" s="18" t="n"/>
      <c r="J402" s="18" t="n"/>
      <c r="K402" s="18" t="n"/>
      <c r="L402" s="24">
        <f>IF($A402="","",IF(COUNTIF('Payment Plans'!$A$5:$A$254,$B402)=0,"Unknown Plan ID",IF(AND($G402="Posted",$E402&gt;Setup!$B$3),"Future-Dated Payment",IF(COUNTIF($A$5:$A$1004,$A402)&gt;1,"Duplicate Payment ID","OK"))))</f>
        <v/>
      </c>
      <c r="M402" s="24">
        <f>IF($A402="","",IF(OR($B402="",$E402="",$F402&lt;=0,$G402="",$H402="",$J402=""),"Review",IF($L402&lt;&gt;"OK","Review","OK")))</f>
        <v/>
      </c>
    </row>
    <row r="403">
      <c r="A403" s="18" t="n"/>
      <c r="B403" s="18" t="n"/>
      <c r="C403" s="24">
        <f>IF($B403="","",IFERROR(INDEX('Payment Plans'!$B$5:$B$254,MATCH($B403,'Payment Plans'!$A$5:$A$254,0)),""))</f>
        <v/>
      </c>
      <c r="D403" s="24">
        <f>IF($B403="","",IFERROR(INDEX('Payment Plans'!$D$5:$D$254,MATCH($B403,'Payment Plans'!$A$5:$A$254,0)),""))</f>
        <v/>
      </c>
      <c r="E403" s="46" t="n"/>
      <c r="F403" s="47" t="n"/>
      <c r="G403" s="18" t="n"/>
      <c r="H403" s="18" t="n"/>
      <c r="I403" s="18" t="n"/>
      <c r="J403" s="18" t="n"/>
      <c r="K403" s="18" t="n"/>
      <c r="L403" s="24">
        <f>IF($A403="","",IF(COUNTIF('Payment Plans'!$A$5:$A$254,$B403)=0,"Unknown Plan ID",IF(AND($G403="Posted",$E403&gt;Setup!$B$3),"Future-Dated Payment",IF(COUNTIF($A$5:$A$1004,$A403)&gt;1,"Duplicate Payment ID","OK"))))</f>
        <v/>
      </c>
      <c r="M403" s="24">
        <f>IF($A403="","",IF(OR($B403="",$E403="",$F403&lt;=0,$G403="",$H403="",$J403=""),"Review",IF($L403&lt;&gt;"OK","Review","OK")))</f>
        <v/>
      </c>
    </row>
    <row r="404">
      <c r="A404" s="18" t="n"/>
      <c r="B404" s="18" t="n"/>
      <c r="C404" s="24">
        <f>IF($B404="","",IFERROR(INDEX('Payment Plans'!$B$5:$B$254,MATCH($B404,'Payment Plans'!$A$5:$A$254,0)),""))</f>
        <v/>
      </c>
      <c r="D404" s="24">
        <f>IF($B404="","",IFERROR(INDEX('Payment Plans'!$D$5:$D$254,MATCH($B404,'Payment Plans'!$A$5:$A$254,0)),""))</f>
        <v/>
      </c>
      <c r="E404" s="46" t="n"/>
      <c r="F404" s="47" t="n"/>
      <c r="G404" s="18" t="n"/>
      <c r="H404" s="18" t="n"/>
      <c r="I404" s="18" t="n"/>
      <c r="J404" s="18" t="n"/>
      <c r="K404" s="18" t="n"/>
      <c r="L404" s="24">
        <f>IF($A404="","",IF(COUNTIF('Payment Plans'!$A$5:$A$254,$B404)=0,"Unknown Plan ID",IF(AND($G404="Posted",$E404&gt;Setup!$B$3),"Future-Dated Payment",IF(COUNTIF($A$5:$A$1004,$A404)&gt;1,"Duplicate Payment ID","OK"))))</f>
        <v/>
      </c>
      <c r="M404" s="24">
        <f>IF($A404="","",IF(OR($B404="",$E404="",$F404&lt;=0,$G404="",$H404="",$J404=""),"Review",IF($L404&lt;&gt;"OK","Review","OK")))</f>
        <v/>
      </c>
    </row>
    <row r="405">
      <c r="A405" s="18" t="n"/>
      <c r="B405" s="18" t="n"/>
      <c r="C405" s="24">
        <f>IF($B405="","",IFERROR(INDEX('Payment Plans'!$B$5:$B$254,MATCH($B405,'Payment Plans'!$A$5:$A$254,0)),""))</f>
        <v/>
      </c>
      <c r="D405" s="24">
        <f>IF($B405="","",IFERROR(INDEX('Payment Plans'!$D$5:$D$254,MATCH($B405,'Payment Plans'!$A$5:$A$254,0)),""))</f>
        <v/>
      </c>
      <c r="E405" s="46" t="n"/>
      <c r="F405" s="47" t="n"/>
      <c r="G405" s="18" t="n"/>
      <c r="H405" s="18" t="n"/>
      <c r="I405" s="18" t="n"/>
      <c r="J405" s="18" t="n"/>
      <c r="K405" s="18" t="n"/>
      <c r="L405" s="24">
        <f>IF($A405="","",IF(COUNTIF('Payment Plans'!$A$5:$A$254,$B405)=0,"Unknown Plan ID",IF(AND($G405="Posted",$E405&gt;Setup!$B$3),"Future-Dated Payment",IF(COUNTIF($A$5:$A$1004,$A405)&gt;1,"Duplicate Payment ID","OK"))))</f>
        <v/>
      </c>
      <c r="M405" s="24">
        <f>IF($A405="","",IF(OR($B405="",$E405="",$F405&lt;=0,$G405="",$H405="",$J405=""),"Review",IF($L405&lt;&gt;"OK","Review","OK")))</f>
        <v/>
      </c>
    </row>
    <row r="406">
      <c r="A406" s="18" t="n"/>
      <c r="B406" s="18" t="n"/>
      <c r="C406" s="24">
        <f>IF($B406="","",IFERROR(INDEX('Payment Plans'!$B$5:$B$254,MATCH($B406,'Payment Plans'!$A$5:$A$254,0)),""))</f>
        <v/>
      </c>
      <c r="D406" s="24">
        <f>IF($B406="","",IFERROR(INDEX('Payment Plans'!$D$5:$D$254,MATCH($B406,'Payment Plans'!$A$5:$A$254,0)),""))</f>
        <v/>
      </c>
      <c r="E406" s="46" t="n"/>
      <c r="F406" s="47" t="n"/>
      <c r="G406" s="18" t="n"/>
      <c r="H406" s="18" t="n"/>
      <c r="I406" s="18" t="n"/>
      <c r="J406" s="18" t="n"/>
      <c r="K406" s="18" t="n"/>
      <c r="L406" s="24">
        <f>IF($A406="","",IF(COUNTIF('Payment Plans'!$A$5:$A$254,$B406)=0,"Unknown Plan ID",IF(AND($G406="Posted",$E406&gt;Setup!$B$3),"Future-Dated Payment",IF(COUNTIF($A$5:$A$1004,$A406)&gt;1,"Duplicate Payment ID","OK"))))</f>
        <v/>
      </c>
      <c r="M406" s="24">
        <f>IF($A406="","",IF(OR($B406="",$E406="",$F406&lt;=0,$G406="",$H406="",$J406=""),"Review",IF($L406&lt;&gt;"OK","Review","OK")))</f>
        <v/>
      </c>
    </row>
    <row r="407">
      <c r="A407" s="18" t="n"/>
      <c r="B407" s="18" t="n"/>
      <c r="C407" s="24">
        <f>IF($B407="","",IFERROR(INDEX('Payment Plans'!$B$5:$B$254,MATCH($B407,'Payment Plans'!$A$5:$A$254,0)),""))</f>
        <v/>
      </c>
      <c r="D407" s="24">
        <f>IF($B407="","",IFERROR(INDEX('Payment Plans'!$D$5:$D$254,MATCH($B407,'Payment Plans'!$A$5:$A$254,0)),""))</f>
        <v/>
      </c>
      <c r="E407" s="46" t="n"/>
      <c r="F407" s="47" t="n"/>
      <c r="G407" s="18" t="n"/>
      <c r="H407" s="18" t="n"/>
      <c r="I407" s="18" t="n"/>
      <c r="J407" s="18" t="n"/>
      <c r="K407" s="18" t="n"/>
      <c r="L407" s="24">
        <f>IF($A407="","",IF(COUNTIF('Payment Plans'!$A$5:$A$254,$B407)=0,"Unknown Plan ID",IF(AND($G407="Posted",$E407&gt;Setup!$B$3),"Future-Dated Payment",IF(COUNTIF($A$5:$A$1004,$A407)&gt;1,"Duplicate Payment ID","OK"))))</f>
        <v/>
      </c>
      <c r="M407" s="24">
        <f>IF($A407="","",IF(OR($B407="",$E407="",$F407&lt;=0,$G407="",$H407="",$J407=""),"Review",IF($L407&lt;&gt;"OK","Review","OK")))</f>
        <v/>
      </c>
    </row>
    <row r="408">
      <c r="A408" s="18" t="n"/>
      <c r="B408" s="18" t="n"/>
      <c r="C408" s="24">
        <f>IF($B408="","",IFERROR(INDEX('Payment Plans'!$B$5:$B$254,MATCH($B408,'Payment Plans'!$A$5:$A$254,0)),""))</f>
        <v/>
      </c>
      <c r="D408" s="24">
        <f>IF($B408="","",IFERROR(INDEX('Payment Plans'!$D$5:$D$254,MATCH($B408,'Payment Plans'!$A$5:$A$254,0)),""))</f>
        <v/>
      </c>
      <c r="E408" s="46" t="n"/>
      <c r="F408" s="47" t="n"/>
      <c r="G408" s="18" t="n"/>
      <c r="H408" s="18" t="n"/>
      <c r="I408" s="18" t="n"/>
      <c r="J408" s="18" t="n"/>
      <c r="K408" s="18" t="n"/>
      <c r="L408" s="24">
        <f>IF($A408="","",IF(COUNTIF('Payment Plans'!$A$5:$A$254,$B408)=0,"Unknown Plan ID",IF(AND($G408="Posted",$E408&gt;Setup!$B$3),"Future-Dated Payment",IF(COUNTIF($A$5:$A$1004,$A408)&gt;1,"Duplicate Payment ID","OK"))))</f>
        <v/>
      </c>
      <c r="M408" s="24">
        <f>IF($A408="","",IF(OR($B408="",$E408="",$F408&lt;=0,$G408="",$H408="",$J408=""),"Review",IF($L408&lt;&gt;"OK","Review","OK")))</f>
        <v/>
      </c>
    </row>
    <row r="409">
      <c r="A409" s="18" t="n"/>
      <c r="B409" s="18" t="n"/>
      <c r="C409" s="24">
        <f>IF($B409="","",IFERROR(INDEX('Payment Plans'!$B$5:$B$254,MATCH($B409,'Payment Plans'!$A$5:$A$254,0)),""))</f>
        <v/>
      </c>
      <c r="D409" s="24">
        <f>IF($B409="","",IFERROR(INDEX('Payment Plans'!$D$5:$D$254,MATCH($B409,'Payment Plans'!$A$5:$A$254,0)),""))</f>
        <v/>
      </c>
      <c r="E409" s="46" t="n"/>
      <c r="F409" s="47" t="n"/>
      <c r="G409" s="18" t="n"/>
      <c r="H409" s="18" t="n"/>
      <c r="I409" s="18" t="n"/>
      <c r="J409" s="18" t="n"/>
      <c r="K409" s="18" t="n"/>
      <c r="L409" s="24">
        <f>IF($A409="","",IF(COUNTIF('Payment Plans'!$A$5:$A$254,$B409)=0,"Unknown Plan ID",IF(AND($G409="Posted",$E409&gt;Setup!$B$3),"Future-Dated Payment",IF(COUNTIF($A$5:$A$1004,$A409)&gt;1,"Duplicate Payment ID","OK"))))</f>
        <v/>
      </c>
      <c r="M409" s="24">
        <f>IF($A409="","",IF(OR($B409="",$E409="",$F409&lt;=0,$G409="",$H409="",$J409=""),"Review",IF($L409&lt;&gt;"OK","Review","OK")))</f>
        <v/>
      </c>
    </row>
    <row r="410">
      <c r="A410" s="18" t="n"/>
      <c r="B410" s="18" t="n"/>
      <c r="C410" s="24">
        <f>IF($B410="","",IFERROR(INDEX('Payment Plans'!$B$5:$B$254,MATCH($B410,'Payment Plans'!$A$5:$A$254,0)),""))</f>
        <v/>
      </c>
      <c r="D410" s="24">
        <f>IF($B410="","",IFERROR(INDEX('Payment Plans'!$D$5:$D$254,MATCH($B410,'Payment Plans'!$A$5:$A$254,0)),""))</f>
        <v/>
      </c>
      <c r="E410" s="46" t="n"/>
      <c r="F410" s="47" t="n"/>
      <c r="G410" s="18" t="n"/>
      <c r="H410" s="18" t="n"/>
      <c r="I410" s="18" t="n"/>
      <c r="J410" s="18" t="n"/>
      <c r="K410" s="18" t="n"/>
      <c r="L410" s="24">
        <f>IF($A410="","",IF(COUNTIF('Payment Plans'!$A$5:$A$254,$B410)=0,"Unknown Plan ID",IF(AND($G410="Posted",$E410&gt;Setup!$B$3),"Future-Dated Payment",IF(COUNTIF($A$5:$A$1004,$A410)&gt;1,"Duplicate Payment ID","OK"))))</f>
        <v/>
      </c>
      <c r="M410" s="24">
        <f>IF($A410="","",IF(OR($B410="",$E410="",$F410&lt;=0,$G410="",$H410="",$J410=""),"Review",IF($L410&lt;&gt;"OK","Review","OK")))</f>
        <v/>
      </c>
    </row>
    <row r="411">
      <c r="A411" s="18" t="n"/>
      <c r="B411" s="18" t="n"/>
      <c r="C411" s="24">
        <f>IF($B411="","",IFERROR(INDEX('Payment Plans'!$B$5:$B$254,MATCH($B411,'Payment Plans'!$A$5:$A$254,0)),""))</f>
        <v/>
      </c>
      <c r="D411" s="24">
        <f>IF($B411="","",IFERROR(INDEX('Payment Plans'!$D$5:$D$254,MATCH($B411,'Payment Plans'!$A$5:$A$254,0)),""))</f>
        <v/>
      </c>
      <c r="E411" s="46" t="n"/>
      <c r="F411" s="47" t="n"/>
      <c r="G411" s="18" t="n"/>
      <c r="H411" s="18" t="n"/>
      <c r="I411" s="18" t="n"/>
      <c r="J411" s="18" t="n"/>
      <c r="K411" s="18" t="n"/>
      <c r="L411" s="24">
        <f>IF($A411="","",IF(COUNTIF('Payment Plans'!$A$5:$A$254,$B411)=0,"Unknown Plan ID",IF(AND($G411="Posted",$E411&gt;Setup!$B$3),"Future-Dated Payment",IF(COUNTIF($A$5:$A$1004,$A411)&gt;1,"Duplicate Payment ID","OK"))))</f>
        <v/>
      </c>
      <c r="M411" s="24">
        <f>IF($A411="","",IF(OR($B411="",$E411="",$F411&lt;=0,$G411="",$H411="",$J411=""),"Review",IF($L411&lt;&gt;"OK","Review","OK")))</f>
        <v/>
      </c>
    </row>
    <row r="412">
      <c r="A412" s="18" t="n"/>
      <c r="B412" s="18" t="n"/>
      <c r="C412" s="24">
        <f>IF($B412="","",IFERROR(INDEX('Payment Plans'!$B$5:$B$254,MATCH($B412,'Payment Plans'!$A$5:$A$254,0)),""))</f>
        <v/>
      </c>
      <c r="D412" s="24">
        <f>IF($B412="","",IFERROR(INDEX('Payment Plans'!$D$5:$D$254,MATCH($B412,'Payment Plans'!$A$5:$A$254,0)),""))</f>
        <v/>
      </c>
      <c r="E412" s="46" t="n"/>
      <c r="F412" s="47" t="n"/>
      <c r="G412" s="18" t="n"/>
      <c r="H412" s="18" t="n"/>
      <c r="I412" s="18" t="n"/>
      <c r="J412" s="18" t="n"/>
      <c r="K412" s="18" t="n"/>
      <c r="L412" s="24">
        <f>IF($A412="","",IF(COUNTIF('Payment Plans'!$A$5:$A$254,$B412)=0,"Unknown Plan ID",IF(AND($G412="Posted",$E412&gt;Setup!$B$3),"Future-Dated Payment",IF(COUNTIF($A$5:$A$1004,$A412)&gt;1,"Duplicate Payment ID","OK"))))</f>
        <v/>
      </c>
      <c r="M412" s="24">
        <f>IF($A412="","",IF(OR($B412="",$E412="",$F412&lt;=0,$G412="",$H412="",$J412=""),"Review",IF($L412&lt;&gt;"OK","Review","OK")))</f>
        <v/>
      </c>
    </row>
    <row r="413">
      <c r="A413" s="18" t="n"/>
      <c r="B413" s="18" t="n"/>
      <c r="C413" s="24">
        <f>IF($B413="","",IFERROR(INDEX('Payment Plans'!$B$5:$B$254,MATCH($B413,'Payment Plans'!$A$5:$A$254,0)),""))</f>
        <v/>
      </c>
      <c r="D413" s="24">
        <f>IF($B413="","",IFERROR(INDEX('Payment Plans'!$D$5:$D$254,MATCH($B413,'Payment Plans'!$A$5:$A$254,0)),""))</f>
        <v/>
      </c>
      <c r="E413" s="46" t="n"/>
      <c r="F413" s="47" t="n"/>
      <c r="G413" s="18" t="n"/>
      <c r="H413" s="18" t="n"/>
      <c r="I413" s="18" t="n"/>
      <c r="J413" s="18" t="n"/>
      <c r="K413" s="18" t="n"/>
      <c r="L413" s="24">
        <f>IF($A413="","",IF(COUNTIF('Payment Plans'!$A$5:$A$254,$B413)=0,"Unknown Plan ID",IF(AND($G413="Posted",$E413&gt;Setup!$B$3),"Future-Dated Payment",IF(COUNTIF($A$5:$A$1004,$A413)&gt;1,"Duplicate Payment ID","OK"))))</f>
        <v/>
      </c>
      <c r="M413" s="24">
        <f>IF($A413="","",IF(OR($B413="",$E413="",$F413&lt;=0,$G413="",$H413="",$J413=""),"Review",IF($L413&lt;&gt;"OK","Review","OK")))</f>
        <v/>
      </c>
    </row>
    <row r="414">
      <c r="A414" s="18" t="n"/>
      <c r="B414" s="18" t="n"/>
      <c r="C414" s="24">
        <f>IF($B414="","",IFERROR(INDEX('Payment Plans'!$B$5:$B$254,MATCH($B414,'Payment Plans'!$A$5:$A$254,0)),""))</f>
        <v/>
      </c>
      <c r="D414" s="24">
        <f>IF($B414="","",IFERROR(INDEX('Payment Plans'!$D$5:$D$254,MATCH($B414,'Payment Plans'!$A$5:$A$254,0)),""))</f>
        <v/>
      </c>
      <c r="E414" s="46" t="n"/>
      <c r="F414" s="47" t="n"/>
      <c r="G414" s="18" t="n"/>
      <c r="H414" s="18" t="n"/>
      <c r="I414" s="18" t="n"/>
      <c r="J414" s="18" t="n"/>
      <c r="K414" s="18" t="n"/>
      <c r="L414" s="24">
        <f>IF($A414="","",IF(COUNTIF('Payment Plans'!$A$5:$A$254,$B414)=0,"Unknown Plan ID",IF(AND($G414="Posted",$E414&gt;Setup!$B$3),"Future-Dated Payment",IF(COUNTIF($A$5:$A$1004,$A414)&gt;1,"Duplicate Payment ID","OK"))))</f>
        <v/>
      </c>
      <c r="M414" s="24">
        <f>IF($A414="","",IF(OR($B414="",$E414="",$F414&lt;=0,$G414="",$H414="",$J414=""),"Review",IF($L414&lt;&gt;"OK","Review","OK")))</f>
        <v/>
      </c>
    </row>
    <row r="415">
      <c r="A415" s="18" t="n"/>
      <c r="B415" s="18" t="n"/>
      <c r="C415" s="24">
        <f>IF($B415="","",IFERROR(INDEX('Payment Plans'!$B$5:$B$254,MATCH($B415,'Payment Plans'!$A$5:$A$254,0)),""))</f>
        <v/>
      </c>
      <c r="D415" s="24">
        <f>IF($B415="","",IFERROR(INDEX('Payment Plans'!$D$5:$D$254,MATCH($B415,'Payment Plans'!$A$5:$A$254,0)),""))</f>
        <v/>
      </c>
      <c r="E415" s="46" t="n"/>
      <c r="F415" s="47" t="n"/>
      <c r="G415" s="18" t="n"/>
      <c r="H415" s="18" t="n"/>
      <c r="I415" s="18" t="n"/>
      <c r="J415" s="18" t="n"/>
      <c r="K415" s="18" t="n"/>
      <c r="L415" s="24">
        <f>IF($A415="","",IF(COUNTIF('Payment Plans'!$A$5:$A$254,$B415)=0,"Unknown Plan ID",IF(AND($G415="Posted",$E415&gt;Setup!$B$3),"Future-Dated Payment",IF(COUNTIF($A$5:$A$1004,$A415)&gt;1,"Duplicate Payment ID","OK"))))</f>
        <v/>
      </c>
      <c r="M415" s="24">
        <f>IF($A415="","",IF(OR($B415="",$E415="",$F415&lt;=0,$G415="",$H415="",$J415=""),"Review",IF($L415&lt;&gt;"OK","Review","OK")))</f>
        <v/>
      </c>
    </row>
    <row r="416">
      <c r="A416" s="18" t="n"/>
      <c r="B416" s="18" t="n"/>
      <c r="C416" s="24">
        <f>IF($B416="","",IFERROR(INDEX('Payment Plans'!$B$5:$B$254,MATCH($B416,'Payment Plans'!$A$5:$A$254,0)),""))</f>
        <v/>
      </c>
      <c r="D416" s="24">
        <f>IF($B416="","",IFERROR(INDEX('Payment Plans'!$D$5:$D$254,MATCH($B416,'Payment Plans'!$A$5:$A$254,0)),""))</f>
        <v/>
      </c>
      <c r="E416" s="46" t="n"/>
      <c r="F416" s="47" t="n"/>
      <c r="G416" s="18" t="n"/>
      <c r="H416" s="18" t="n"/>
      <c r="I416" s="18" t="n"/>
      <c r="J416" s="18" t="n"/>
      <c r="K416" s="18" t="n"/>
      <c r="L416" s="24">
        <f>IF($A416="","",IF(COUNTIF('Payment Plans'!$A$5:$A$254,$B416)=0,"Unknown Plan ID",IF(AND($G416="Posted",$E416&gt;Setup!$B$3),"Future-Dated Payment",IF(COUNTIF($A$5:$A$1004,$A416)&gt;1,"Duplicate Payment ID","OK"))))</f>
        <v/>
      </c>
      <c r="M416" s="24">
        <f>IF($A416="","",IF(OR($B416="",$E416="",$F416&lt;=0,$G416="",$H416="",$J416=""),"Review",IF($L416&lt;&gt;"OK","Review","OK")))</f>
        <v/>
      </c>
    </row>
    <row r="417">
      <c r="A417" s="18" t="n"/>
      <c r="B417" s="18" t="n"/>
      <c r="C417" s="24">
        <f>IF($B417="","",IFERROR(INDEX('Payment Plans'!$B$5:$B$254,MATCH($B417,'Payment Plans'!$A$5:$A$254,0)),""))</f>
        <v/>
      </c>
      <c r="D417" s="24">
        <f>IF($B417="","",IFERROR(INDEX('Payment Plans'!$D$5:$D$254,MATCH($B417,'Payment Plans'!$A$5:$A$254,0)),""))</f>
        <v/>
      </c>
      <c r="E417" s="46" t="n"/>
      <c r="F417" s="47" t="n"/>
      <c r="G417" s="18" t="n"/>
      <c r="H417" s="18" t="n"/>
      <c r="I417" s="18" t="n"/>
      <c r="J417" s="18" t="n"/>
      <c r="K417" s="18" t="n"/>
      <c r="L417" s="24">
        <f>IF($A417="","",IF(COUNTIF('Payment Plans'!$A$5:$A$254,$B417)=0,"Unknown Plan ID",IF(AND($G417="Posted",$E417&gt;Setup!$B$3),"Future-Dated Payment",IF(COUNTIF($A$5:$A$1004,$A417)&gt;1,"Duplicate Payment ID","OK"))))</f>
        <v/>
      </c>
      <c r="M417" s="24">
        <f>IF($A417="","",IF(OR($B417="",$E417="",$F417&lt;=0,$G417="",$H417="",$J417=""),"Review",IF($L417&lt;&gt;"OK","Review","OK")))</f>
        <v/>
      </c>
    </row>
    <row r="418">
      <c r="A418" s="18" t="n"/>
      <c r="B418" s="18" t="n"/>
      <c r="C418" s="24">
        <f>IF($B418="","",IFERROR(INDEX('Payment Plans'!$B$5:$B$254,MATCH($B418,'Payment Plans'!$A$5:$A$254,0)),""))</f>
        <v/>
      </c>
      <c r="D418" s="24">
        <f>IF($B418="","",IFERROR(INDEX('Payment Plans'!$D$5:$D$254,MATCH($B418,'Payment Plans'!$A$5:$A$254,0)),""))</f>
        <v/>
      </c>
      <c r="E418" s="46" t="n"/>
      <c r="F418" s="47" t="n"/>
      <c r="G418" s="18" t="n"/>
      <c r="H418" s="18" t="n"/>
      <c r="I418" s="18" t="n"/>
      <c r="J418" s="18" t="n"/>
      <c r="K418" s="18" t="n"/>
      <c r="L418" s="24">
        <f>IF($A418="","",IF(COUNTIF('Payment Plans'!$A$5:$A$254,$B418)=0,"Unknown Plan ID",IF(AND($G418="Posted",$E418&gt;Setup!$B$3),"Future-Dated Payment",IF(COUNTIF($A$5:$A$1004,$A418)&gt;1,"Duplicate Payment ID","OK"))))</f>
        <v/>
      </c>
      <c r="M418" s="24">
        <f>IF($A418="","",IF(OR($B418="",$E418="",$F418&lt;=0,$G418="",$H418="",$J418=""),"Review",IF($L418&lt;&gt;"OK","Review","OK")))</f>
        <v/>
      </c>
    </row>
    <row r="419">
      <c r="A419" s="18" t="n"/>
      <c r="B419" s="18" t="n"/>
      <c r="C419" s="24">
        <f>IF($B419="","",IFERROR(INDEX('Payment Plans'!$B$5:$B$254,MATCH($B419,'Payment Plans'!$A$5:$A$254,0)),""))</f>
        <v/>
      </c>
      <c r="D419" s="24">
        <f>IF($B419="","",IFERROR(INDEX('Payment Plans'!$D$5:$D$254,MATCH($B419,'Payment Plans'!$A$5:$A$254,0)),""))</f>
        <v/>
      </c>
      <c r="E419" s="46" t="n"/>
      <c r="F419" s="47" t="n"/>
      <c r="G419" s="18" t="n"/>
      <c r="H419" s="18" t="n"/>
      <c r="I419" s="18" t="n"/>
      <c r="J419" s="18" t="n"/>
      <c r="K419" s="18" t="n"/>
      <c r="L419" s="24">
        <f>IF($A419="","",IF(COUNTIF('Payment Plans'!$A$5:$A$254,$B419)=0,"Unknown Plan ID",IF(AND($G419="Posted",$E419&gt;Setup!$B$3),"Future-Dated Payment",IF(COUNTIF($A$5:$A$1004,$A419)&gt;1,"Duplicate Payment ID","OK"))))</f>
        <v/>
      </c>
      <c r="M419" s="24">
        <f>IF($A419="","",IF(OR($B419="",$E419="",$F419&lt;=0,$G419="",$H419="",$J419=""),"Review",IF($L419&lt;&gt;"OK","Review","OK")))</f>
        <v/>
      </c>
    </row>
    <row r="420">
      <c r="A420" s="18" t="n"/>
      <c r="B420" s="18" t="n"/>
      <c r="C420" s="24">
        <f>IF($B420="","",IFERROR(INDEX('Payment Plans'!$B$5:$B$254,MATCH($B420,'Payment Plans'!$A$5:$A$254,0)),""))</f>
        <v/>
      </c>
      <c r="D420" s="24">
        <f>IF($B420="","",IFERROR(INDEX('Payment Plans'!$D$5:$D$254,MATCH($B420,'Payment Plans'!$A$5:$A$254,0)),""))</f>
        <v/>
      </c>
      <c r="E420" s="46" t="n"/>
      <c r="F420" s="47" t="n"/>
      <c r="G420" s="18" t="n"/>
      <c r="H420" s="18" t="n"/>
      <c r="I420" s="18" t="n"/>
      <c r="J420" s="18" t="n"/>
      <c r="K420" s="18" t="n"/>
      <c r="L420" s="24">
        <f>IF($A420="","",IF(COUNTIF('Payment Plans'!$A$5:$A$254,$B420)=0,"Unknown Plan ID",IF(AND($G420="Posted",$E420&gt;Setup!$B$3),"Future-Dated Payment",IF(COUNTIF($A$5:$A$1004,$A420)&gt;1,"Duplicate Payment ID","OK"))))</f>
        <v/>
      </c>
      <c r="M420" s="24">
        <f>IF($A420="","",IF(OR($B420="",$E420="",$F420&lt;=0,$G420="",$H420="",$J420=""),"Review",IF($L420&lt;&gt;"OK","Review","OK")))</f>
        <v/>
      </c>
    </row>
    <row r="421">
      <c r="A421" s="18" t="n"/>
      <c r="B421" s="18" t="n"/>
      <c r="C421" s="24">
        <f>IF($B421="","",IFERROR(INDEX('Payment Plans'!$B$5:$B$254,MATCH($B421,'Payment Plans'!$A$5:$A$254,0)),""))</f>
        <v/>
      </c>
      <c r="D421" s="24">
        <f>IF($B421="","",IFERROR(INDEX('Payment Plans'!$D$5:$D$254,MATCH($B421,'Payment Plans'!$A$5:$A$254,0)),""))</f>
        <v/>
      </c>
      <c r="E421" s="46" t="n"/>
      <c r="F421" s="47" t="n"/>
      <c r="G421" s="18" t="n"/>
      <c r="H421" s="18" t="n"/>
      <c r="I421" s="18" t="n"/>
      <c r="J421" s="18" t="n"/>
      <c r="K421" s="18" t="n"/>
      <c r="L421" s="24">
        <f>IF($A421="","",IF(COUNTIF('Payment Plans'!$A$5:$A$254,$B421)=0,"Unknown Plan ID",IF(AND($G421="Posted",$E421&gt;Setup!$B$3),"Future-Dated Payment",IF(COUNTIF($A$5:$A$1004,$A421)&gt;1,"Duplicate Payment ID","OK"))))</f>
        <v/>
      </c>
      <c r="M421" s="24">
        <f>IF($A421="","",IF(OR($B421="",$E421="",$F421&lt;=0,$G421="",$H421="",$J421=""),"Review",IF($L421&lt;&gt;"OK","Review","OK")))</f>
        <v/>
      </c>
    </row>
    <row r="422">
      <c r="A422" s="18" t="n"/>
      <c r="B422" s="18" t="n"/>
      <c r="C422" s="24">
        <f>IF($B422="","",IFERROR(INDEX('Payment Plans'!$B$5:$B$254,MATCH($B422,'Payment Plans'!$A$5:$A$254,0)),""))</f>
        <v/>
      </c>
      <c r="D422" s="24">
        <f>IF($B422="","",IFERROR(INDEX('Payment Plans'!$D$5:$D$254,MATCH($B422,'Payment Plans'!$A$5:$A$254,0)),""))</f>
        <v/>
      </c>
      <c r="E422" s="46" t="n"/>
      <c r="F422" s="47" t="n"/>
      <c r="G422" s="18" t="n"/>
      <c r="H422" s="18" t="n"/>
      <c r="I422" s="18" t="n"/>
      <c r="J422" s="18" t="n"/>
      <c r="K422" s="18" t="n"/>
      <c r="L422" s="24">
        <f>IF($A422="","",IF(COUNTIF('Payment Plans'!$A$5:$A$254,$B422)=0,"Unknown Plan ID",IF(AND($G422="Posted",$E422&gt;Setup!$B$3),"Future-Dated Payment",IF(COUNTIF($A$5:$A$1004,$A422)&gt;1,"Duplicate Payment ID","OK"))))</f>
        <v/>
      </c>
      <c r="M422" s="24">
        <f>IF($A422="","",IF(OR($B422="",$E422="",$F422&lt;=0,$G422="",$H422="",$J422=""),"Review",IF($L422&lt;&gt;"OK","Review","OK")))</f>
        <v/>
      </c>
    </row>
    <row r="423">
      <c r="A423" s="18" t="n"/>
      <c r="B423" s="18" t="n"/>
      <c r="C423" s="24">
        <f>IF($B423="","",IFERROR(INDEX('Payment Plans'!$B$5:$B$254,MATCH($B423,'Payment Plans'!$A$5:$A$254,0)),""))</f>
        <v/>
      </c>
      <c r="D423" s="24">
        <f>IF($B423="","",IFERROR(INDEX('Payment Plans'!$D$5:$D$254,MATCH($B423,'Payment Plans'!$A$5:$A$254,0)),""))</f>
        <v/>
      </c>
      <c r="E423" s="46" t="n"/>
      <c r="F423" s="47" t="n"/>
      <c r="G423" s="18" t="n"/>
      <c r="H423" s="18" t="n"/>
      <c r="I423" s="18" t="n"/>
      <c r="J423" s="18" t="n"/>
      <c r="K423" s="18" t="n"/>
      <c r="L423" s="24">
        <f>IF($A423="","",IF(COUNTIF('Payment Plans'!$A$5:$A$254,$B423)=0,"Unknown Plan ID",IF(AND($G423="Posted",$E423&gt;Setup!$B$3),"Future-Dated Payment",IF(COUNTIF($A$5:$A$1004,$A423)&gt;1,"Duplicate Payment ID","OK"))))</f>
        <v/>
      </c>
      <c r="M423" s="24">
        <f>IF($A423="","",IF(OR($B423="",$E423="",$F423&lt;=0,$G423="",$H423="",$J423=""),"Review",IF($L423&lt;&gt;"OK","Review","OK")))</f>
        <v/>
      </c>
    </row>
    <row r="424">
      <c r="A424" s="18" t="n"/>
      <c r="B424" s="18" t="n"/>
      <c r="C424" s="24">
        <f>IF($B424="","",IFERROR(INDEX('Payment Plans'!$B$5:$B$254,MATCH($B424,'Payment Plans'!$A$5:$A$254,0)),""))</f>
        <v/>
      </c>
      <c r="D424" s="24">
        <f>IF($B424="","",IFERROR(INDEX('Payment Plans'!$D$5:$D$254,MATCH($B424,'Payment Plans'!$A$5:$A$254,0)),""))</f>
        <v/>
      </c>
      <c r="E424" s="46" t="n"/>
      <c r="F424" s="47" t="n"/>
      <c r="G424" s="18" t="n"/>
      <c r="H424" s="18" t="n"/>
      <c r="I424" s="18" t="n"/>
      <c r="J424" s="18" t="n"/>
      <c r="K424" s="18" t="n"/>
      <c r="L424" s="24">
        <f>IF($A424="","",IF(COUNTIF('Payment Plans'!$A$5:$A$254,$B424)=0,"Unknown Plan ID",IF(AND($G424="Posted",$E424&gt;Setup!$B$3),"Future-Dated Payment",IF(COUNTIF($A$5:$A$1004,$A424)&gt;1,"Duplicate Payment ID","OK"))))</f>
        <v/>
      </c>
      <c r="M424" s="24">
        <f>IF($A424="","",IF(OR($B424="",$E424="",$F424&lt;=0,$G424="",$H424="",$J424=""),"Review",IF($L424&lt;&gt;"OK","Review","OK")))</f>
        <v/>
      </c>
    </row>
    <row r="425">
      <c r="A425" s="18" t="n"/>
      <c r="B425" s="18" t="n"/>
      <c r="C425" s="24">
        <f>IF($B425="","",IFERROR(INDEX('Payment Plans'!$B$5:$B$254,MATCH($B425,'Payment Plans'!$A$5:$A$254,0)),""))</f>
        <v/>
      </c>
      <c r="D425" s="24">
        <f>IF($B425="","",IFERROR(INDEX('Payment Plans'!$D$5:$D$254,MATCH($B425,'Payment Plans'!$A$5:$A$254,0)),""))</f>
        <v/>
      </c>
      <c r="E425" s="46" t="n"/>
      <c r="F425" s="47" t="n"/>
      <c r="G425" s="18" t="n"/>
      <c r="H425" s="18" t="n"/>
      <c r="I425" s="18" t="n"/>
      <c r="J425" s="18" t="n"/>
      <c r="K425" s="18" t="n"/>
      <c r="L425" s="24">
        <f>IF($A425="","",IF(COUNTIF('Payment Plans'!$A$5:$A$254,$B425)=0,"Unknown Plan ID",IF(AND($G425="Posted",$E425&gt;Setup!$B$3),"Future-Dated Payment",IF(COUNTIF($A$5:$A$1004,$A425)&gt;1,"Duplicate Payment ID","OK"))))</f>
        <v/>
      </c>
      <c r="M425" s="24">
        <f>IF($A425="","",IF(OR($B425="",$E425="",$F425&lt;=0,$G425="",$H425="",$J425=""),"Review",IF($L425&lt;&gt;"OK","Review","OK")))</f>
        <v/>
      </c>
    </row>
    <row r="426">
      <c r="A426" s="18" t="n"/>
      <c r="B426" s="18" t="n"/>
      <c r="C426" s="24">
        <f>IF($B426="","",IFERROR(INDEX('Payment Plans'!$B$5:$B$254,MATCH($B426,'Payment Plans'!$A$5:$A$254,0)),""))</f>
        <v/>
      </c>
      <c r="D426" s="24">
        <f>IF($B426="","",IFERROR(INDEX('Payment Plans'!$D$5:$D$254,MATCH($B426,'Payment Plans'!$A$5:$A$254,0)),""))</f>
        <v/>
      </c>
      <c r="E426" s="46" t="n"/>
      <c r="F426" s="47" t="n"/>
      <c r="G426" s="18" t="n"/>
      <c r="H426" s="18" t="n"/>
      <c r="I426" s="18" t="n"/>
      <c r="J426" s="18" t="n"/>
      <c r="K426" s="18" t="n"/>
      <c r="L426" s="24">
        <f>IF($A426="","",IF(COUNTIF('Payment Plans'!$A$5:$A$254,$B426)=0,"Unknown Plan ID",IF(AND($G426="Posted",$E426&gt;Setup!$B$3),"Future-Dated Payment",IF(COUNTIF($A$5:$A$1004,$A426)&gt;1,"Duplicate Payment ID","OK"))))</f>
        <v/>
      </c>
      <c r="M426" s="24">
        <f>IF($A426="","",IF(OR($B426="",$E426="",$F426&lt;=0,$G426="",$H426="",$J426=""),"Review",IF($L426&lt;&gt;"OK","Review","OK")))</f>
        <v/>
      </c>
    </row>
    <row r="427">
      <c r="A427" s="18" t="n"/>
      <c r="B427" s="18" t="n"/>
      <c r="C427" s="24">
        <f>IF($B427="","",IFERROR(INDEX('Payment Plans'!$B$5:$B$254,MATCH($B427,'Payment Plans'!$A$5:$A$254,0)),""))</f>
        <v/>
      </c>
      <c r="D427" s="24">
        <f>IF($B427="","",IFERROR(INDEX('Payment Plans'!$D$5:$D$254,MATCH($B427,'Payment Plans'!$A$5:$A$254,0)),""))</f>
        <v/>
      </c>
      <c r="E427" s="46" t="n"/>
      <c r="F427" s="47" t="n"/>
      <c r="G427" s="18" t="n"/>
      <c r="H427" s="18" t="n"/>
      <c r="I427" s="18" t="n"/>
      <c r="J427" s="18" t="n"/>
      <c r="K427" s="18" t="n"/>
      <c r="L427" s="24">
        <f>IF($A427="","",IF(COUNTIF('Payment Plans'!$A$5:$A$254,$B427)=0,"Unknown Plan ID",IF(AND($G427="Posted",$E427&gt;Setup!$B$3),"Future-Dated Payment",IF(COUNTIF($A$5:$A$1004,$A427)&gt;1,"Duplicate Payment ID","OK"))))</f>
        <v/>
      </c>
      <c r="M427" s="24">
        <f>IF($A427="","",IF(OR($B427="",$E427="",$F427&lt;=0,$G427="",$H427="",$J427=""),"Review",IF($L427&lt;&gt;"OK","Review","OK")))</f>
        <v/>
      </c>
    </row>
    <row r="428">
      <c r="A428" s="18" t="n"/>
      <c r="B428" s="18" t="n"/>
      <c r="C428" s="24">
        <f>IF($B428="","",IFERROR(INDEX('Payment Plans'!$B$5:$B$254,MATCH($B428,'Payment Plans'!$A$5:$A$254,0)),""))</f>
        <v/>
      </c>
      <c r="D428" s="24">
        <f>IF($B428="","",IFERROR(INDEX('Payment Plans'!$D$5:$D$254,MATCH($B428,'Payment Plans'!$A$5:$A$254,0)),""))</f>
        <v/>
      </c>
      <c r="E428" s="46" t="n"/>
      <c r="F428" s="47" t="n"/>
      <c r="G428" s="18" t="n"/>
      <c r="H428" s="18" t="n"/>
      <c r="I428" s="18" t="n"/>
      <c r="J428" s="18" t="n"/>
      <c r="K428" s="18" t="n"/>
      <c r="L428" s="24">
        <f>IF($A428="","",IF(COUNTIF('Payment Plans'!$A$5:$A$254,$B428)=0,"Unknown Plan ID",IF(AND($G428="Posted",$E428&gt;Setup!$B$3),"Future-Dated Payment",IF(COUNTIF($A$5:$A$1004,$A428)&gt;1,"Duplicate Payment ID","OK"))))</f>
        <v/>
      </c>
      <c r="M428" s="24">
        <f>IF($A428="","",IF(OR($B428="",$E428="",$F428&lt;=0,$G428="",$H428="",$J428=""),"Review",IF($L428&lt;&gt;"OK","Review","OK")))</f>
        <v/>
      </c>
    </row>
    <row r="429">
      <c r="A429" s="18" t="n"/>
      <c r="B429" s="18" t="n"/>
      <c r="C429" s="24">
        <f>IF($B429="","",IFERROR(INDEX('Payment Plans'!$B$5:$B$254,MATCH($B429,'Payment Plans'!$A$5:$A$254,0)),""))</f>
        <v/>
      </c>
      <c r="D429" s="24">
        <f>IF($B429="","",IFERROR(INDEX('Payment Plans'!$D$5:$D$254,MATCH($B429,'Payment Plans'!$A$5:$A$254,0)),""))</f>
        <v/>
      </c>
      <c r="E429" s="46" t="n"/>
      <c r="F429" s="47" t="n"/>
      <c r="G429" s="18" t="n"/>
      <c r="H429" s="18" t="n"/>
      <c r="I429" s="18" t="n"/>
      <c r="J429" s="18" t="n"/>
      <c r="K429" s="18" t="n"/>
      <c r="L429" s="24">
        <f>IF($A429="","",IF(COUNTIF('Payment Plans'!$A$5:$A$254,$B429)=0,"Unknown Plan ID",IF(AND($G429="Posted",$E429&gt;Setup!$B$3),"Future-Dated Payment",IF(COUNTIF($A$5:$A$1004,$A429)&gt;1,"Duplicate Payment ID","OK"))))</f>
        <v/>
      </c>
      <c r="M429" s="24">
        <f>IF($A429="","",IF(OR($B429="",$E429="",$F429&lt;=0,$G429="",$H429="",$J429=""),"Review",IF($L429&lt;&gt;"OK","Review","OK")))</f>
        <v/>
      </c>
    </row>
    <row r="430">
      <c r="A430" s="18" t="n"/>
      <c r="B430" s="18" t="n"/>
      <c r="C430" s="24">
        <f>IF($B430="","",IFERROR(INDEX('Payment Plans'!$B$5:$B$254,MATCH($B430,'Payment Plans'!$A$5:$A$254,0)),""))</f>
        <v/>
      </c>
      <c r="D430" s="24">
        <f>IF($B430="","",IFERROR(INDEX('Payment Plans'!$D$5:$D$254,MATCH($B430,'Payment Plans'!$A$5:$A$254,0)),""))</f>
        <v/>
      </c>
      <c r="E430" s="46" t="n"/>
      <c r="F430" s="47" t="n"/>
      <c r="G430" s="18" t="n"/>
      <c r="H430" s="18" t="n"/>
      <c r="I430" s="18" t="n"/>
      <c r="J430" s="18" t="n"/>
      <c r="K430" s="18" t="n"/>
      <c r="L430" s="24">
        <f>IF($A430="","",IF(COUNTIF('Payment Plans'!$A$5:$A$254,$B430)=0,"Unknown Plan ID",IF(AND($G430="Posted",$E430&gt;Setup!$B$3),"Future-Dated Payment",IF(COUNTIF($A$5:$A$1004,$A430)&gt;1,"Duplicate Payment ID","OK"))))</f>
        <v/>
      </c>
      <c r="M430" s="24">
        <f>IF($A430="","",IF(OR($B430="",$E430="",$F430&lt;=0,$G430="",$H430="",$J430=""),"Review",IF($L430&lt;&gt;"OK","Review","OK")))</f>
        <v/>
      </c>
    </row>
    <row r="431">
      <c r="A431" s="18" t="n"/>
      <c r="B431" s="18" t="n"/>
      <c r="C431" s="24">
        <f>IF($B431="","",IFERROR(INDEX('Payment Plans'!$B$5:$B$254,MATCH($B431,'Payment Plans'!$A$5:$A$254,0)),""))</f>
        <v/>
      </c>
      <c r="D431" s="24">
        <f>IF($B431="","",IFERROR(INDEX('Payment Plans'!$D$5:$D$254,MATCH($B431,'Payment Plans'!$A$5:$A$254,0)),""))</f>
        <v/>
      </c>
      <c r="E431" s="46" t="n"/>
      <c r="F431" s="47" t="n"/>
      <c r="G431" s="18" t="n"/>
      <c r="H431" s="18" t="n"/>
      <c r="I431" s="18" t="n"/>
      <c r="J431" s="18" t="n"/>
      <c r="K431" s="18" t="n"/>
      <c r="L431" s="24">
        <f>IF($A431="","",IF(COUNTIF('Payment Plans'!$A$5:$A$254,$B431)=0,"Unknown Plan ID",IF(AND($G431="Posted",$E431&gt;Setup!$B$3),"Future-Dated Payment",IF(COUNTIF($A$5:$A$1004,$A431)&gt;1,"Duplicate Payment ID","OK"))))</f>
        <v/>
      </c>
      <c r="M431" s="24">
        <f>IF($A431="","",IF(OR($B431="",$E431="",$F431&lt;=0,$G431="",$H431="",$J431=""),"Review",IF($L431&lt;&gt;"OK","Review","OK")))</f>
        <v/>
      </c>
    </row>
    <row r="432">
      <c r="A432" s="18" t="n"/>
      <c r="B432" s="18" t="n"/>
      <c r="C432" s="24">
        <f>IF($B432="","",IFERROR(INDEX('Payment Plans'!$B$5:$B$254,MATCH($B432,'Payment Plans'!$A$5:$A$254,0)),""))</f>
        <v/>
      </c>
      <c r="D432" s="24">
        <f>IF($B432="","",IFERROR(INDEX('Payment Plans'!$D$5:$D$254,MATCH($B432,'Payment Plans'!$A$5:$A$254,0)),""))</f>
        <v/>
      </c>
      <c r="E432" s="46" t="n"/>
      <c r="F432" s="47" t="n"/>
      <c r="G432" s="18" t="n"/>
      <c r="H432" s="18" t="n"/>
      <c r="I432" s="18" t="n"/>
      <c r="J432" s="18" t="n"/>
      <c r="K432" s="18" t="n"/>
      <c r="L432" s="24">
        <f>IF($A432="","",IF(COUNTIF('Payment Plans'!$A$5:$A$254,$B432)=0,"Unknown Plan ID",IF(AND($G432="Posted",$E432&gt;Setup!$B$3),"Future-Dated Payment",IF(COUNTIF($A$5:$A$1004,$A432)&gt;1,"Duplicate Payment ID","OK"))))</f>
        <v/>
      </c>
      <c r="M432" s="24">
        <f>IF($A432="","",IF(OR($B432="",$E432="",$F432&lt;=0,$G432="",$H432="",$J432=""),"Review",IF($L432&lt;&gt;"OK","Review","OK")))</f>
        <v/>
      </c>
    </row>
    <row r="433">
      <c r="A433" s="18" t="n"/>
      <c r="B433" s="18" t="n"/>
      <c r="C433" s="24">
        <f>IF($B433="","",IFERROR(INDEX('Payment Plans'!$B$5:$B$254,MATCH($B433,'Payment Plans'!$A$5:$A$254,0)),""))</f>
        <v/>
      </c>
      <c r="D433" s="24">
        <f>IF($B433="","",IFERROR(INDEX('Payment Plans'!$D$5:$D$254,MATCH($B433,'Payment Plans'!$A$5:$A$254,0)),""))</f>
        <v/>
      </c>
      <c r="E433" s="46" t="n"/>
      <c r="F433" s="47" t="n"/>
      <c r="G433" s="18" t="n"/>
      <c r="H433" s="18" t="n"/>
      <c r="I433" s="18" t="n"/>
      <c r="J433" s="18" t="n"/>
      <c r="K433" s="18" t="n"/>
      <c r="L433" s="24">
        <f>IF($A433="","",IF(COUNTIF('Payment Plans'!$A$5:$A$254,$B433)=0,"Unknown Plan ID",IF(AND($G433="Posted",$E433&gt;Setup!$B$3),"Future-Dated Payment",IF(COUNTIF($A$5:$A$1004,$A433)&gt;1,"Duplicate Payment ID","OK"))))</f>
        <v/>
      </c>
      <c r="M433" s="24">
        <f>IF($A433="","",IF(OR($B433="",$E433="",$F433&lt;=0,$G433="",$H433="",$J433=""),"Review",IF($L433&lt;&gt;"OK","Review","OK")))</f>
        <v/>
      </c>
    </row>
    <row r="434">
      <c r="A434" s="18" t="n"/>
      <c r="B434" s="18" t="n"/>
      <c r="C434" s="24">
        <f>IF($B434="","",IFERROR(INDEX('Payment Plans'!$B$5:$B$254,MATCH($B434,'Payment Plans'!$A$5:$A$254,0)),""))</f>
        <v/>
      </c>
      <c r="D434" s="24">
        <f>IF($B434="","",IFERROR(INDEX('Payment Plans'!$D$5:$D$254,MATCH($B434,'Payment Plans'!$A$5:$A$254,0)),""))</f>
        <v/>
      </c>
      <c r="E434" s="46" t="n"/>
      <c r="F434" s="47" t="n"/>
      <c r="G434" s="18" t="n"/>
      <c r="H434" s="18" t="n"/>
      <c r="I434" s="18" t="n"/>
      <c r="J434" s="18" t="n"/>
      <c r="K434" s="18" t="n"/>
      <c r="L434" s="24">
        <f>IF($A434="","",IF(COUNTIF('Payment Plans'!$A$5:$A$254,$B434)=0,"Unknown Plan ID",IF(AND($G434="Posted",$E434&gt;Setup!$B$3),"Future-Dated Payment",IF(COUNTIF($A$5:$A$1004,$A434)&gt;1,"Duplicate Payment ID","OK"))))</f>
        <v/>
      </c>
      <c r="M434" s="24">
        <f>IF($A434="","",IF(OR($B434="",$E434="",$F434&lt;=0,$G434="",$H434="",$J434=""),"Review",IF($L434&lt;&gt;"OK","Review","OK")))</f>
        <v/>
      </c>
    </row>
    <row r="435">
      <c r="A435" s="18" t="n"/>
      <c r="B435" s="18" t="n"/>
      <c r="C435" s="24">
        <f>IF($B435="","",IFERROR(INDEX('Payment Plans'!$B$5:$B$254,MATCH($B435,'Payment Plans'!$A$5:$A$254,0)),""))</f>
        <v/>
      </c>
      <c r="D435" s="24">
        <f>IF($B435="","",IFERROR(INDEX('Payment Plans'!$D$5:$D$254,MATCH($B435,'Payment Plans'!$A$5:$A$254,0)),""))</f>
        <v/>
      </c>
      <c r="E435" s="46" t="n"/>
      <c r="F435" s="47" t="n"/>
      <c r="G435" s="18" t="n"/>
      <c r="H435" s="18" t="n"/>
      <c r="I435" s="18" t="n"/>
      <c r="J435" s="18" t="n"/>
      <c r="K435" s="18" t="n"/>
      <c r="L435" s="24">
        <f>IF($A435="","",IF(COUNTIF('Payment Plans'!$A$5:$A$254,$B435)=0,"Unknown Plan ID",IF(AND($G435="Posted",$E435&gt;Setup!$B$3),"Future-Dated Payment",IF(COUNTIF($A$5:$A$1004,$A435)&gt;1,"Duplicate Payment ID","OK"))))</f>
        <v/>
      </c>
      <c r="M435" s="24">
        <f>IF($A435="","",IF(OR($B435="",$E435="",$F435&lt;=0,$G435="",$H435="",$J435=""),"Review",IF($L435&lt;&gt;"OK","Review","OK")))</f>
        <v/>
      </c>
    </row>
    <row r="436">
      <c r="A436" s="18" t="n"/>
      <c r="B436" s="18" t="n"/>
      <c r="C436" s="24">
        <f>IF($B436="","",IFERROR(INDEX('Payment Plans'!$B$5:$B$254,MATCH($B436,'Payment Plans'!$A$5:$A$254,0)),""))</f>
        <v/>
      </c>
      <c r="D436" s="24">
        <f>IF($B436="","",IFERROR(INDEX('Payment Plans'!$D$5:$D$254,MATCH($B436,'Payment Plans'!$A$5:$A$254,0)),""))</f>
        <v/>
      </c>
      <c r="E436" s="46" t="n"/>
      <c r="F436" s="47" t="n"/>
      <c r="G436" s="18" t="n"/>
      <c r="H436" s="18" t="n"/>
      <c r="I436" s="18" t="n"/>
      <c r="J436" s="18" t="n"/>
      <c r="K436" s="18" t="n"/>
      <c r="L436" s="24">
        <f>IF($A436="","",IF(COUNTIF('Payment Plans'!$A$5:$A$254,$B436)=0,"Unknown Plan ID",IF(AND($G436="Posted",$E436&gt;Setup!$B$3),"Future-Dated Payment",IF(COUNTIF($A$5:$A$1004,$A436)&gt;1,"Duplicate Payment ID","OK"))))</f>
        <v/>
      </c>
      <c r="M436" s="24">
        <f>IF($A436="","",IF(OR($B436="",$E436="",$F436&lt;=0,$G436="",$H436="",$J436=""),"Review",IF($L436&lt;&gt;"OK","Review","OK")))</f>
        <v/>
      </c>
    </row>
    <row r="437">
      <c r="A437" s="18" t="n"/>
      <c r="B437" s="18" t="n"/>
      <c r="C437" s="24">
        <f>IF($B437="","",IFERROR(INDEX('Payment Plans'!$B$5:$B$254,MATCH($B437,'Payment Plans'!$A$5:$A$254,0)),""))</f>
        <v/>
      </c>
      <c r="D437" s="24">
        <f>IF($B437="","",IFERROR(INDEX('Payment Plans'!$D$5:$D$254,MATCH($B437,'Payment Plans'!$A$5:$A$254,0)),""))</f>
        <v/>
      </c>
      <c r="E437" s="46" t="n"/>
      <c r="F437" s="47" t="n"/>
      <c r="G437" s="18" t="n"/>
      <c r="H437" s="18" t="n"/>
      <c r="I437" s="18" t="n"/>
      <c r="J437" s="18" t="n"/>
      <c r="K437" s="18" t="n"/>
      <c r="L437" s="24">
        <f>IF($A437="","",IF(COUNTIF('Payment Plans'!$A$5:$A$254,$B437)=0,"Unknown Plan ID",IF(AND($G437="Posted",$E437&gt;Setup!$B$3),"Future-Dated Payment",IF(COUNTIF($A$5:$A$1004,$A437)&gt;1,"Duplicate Payment ID","OK"))))</f>
        <v/>
      </c>
      <c r="M437" s="24">
        <f>IF($A437="","",IF(OR($B437="",$E437="",$F437&lt;=0,$G437="",$H437="",$J437=""),"Review",IF($L437&lt;&gt;"OK","Review","OK")))</f>
        <v/>
      </c>
    </row>
    <row r="438">
      <c r="A438" s="18" t="n"/>
      <c r="B438" s="18" t="n"/>
      <c r="C438" s="24">
        <f>IF($B438="","",IFERROR(INDEX('Payment Plans'!$B$5:$B$254,MATCH($B438,'Payment Plans'!$A$5:$A$254,0)),""))</f>
        <v/>
      </c>
      <c r="D438" s="24">
        <f>IF($B438="","",IFERROR(INDEX('Payment Plans'!$D$5:$D$254,MATCH($B438,'Payment Plans'!$A$5:$A$254,0)),""))</f>
        <v/>
      </c>
      <c r="E438" s="46" t="n"/>
      <c r="F438" s="47" t="n"/>
      <c r="G438" s="18" t="n"/>
      <c r="H438" s="18" t="n"/>
      <c r="I438" s="18" t="n"/>
      <c r="J438" s="18" t="n"/>
      <c r="K438" s="18" t="n"/>
      <c r="L438" s="24">
        <f>IF($A438="","",IF(COUNTIF('Payment Plans'!$A$5:$A$254,$B438)=0,"Unknown Plan ID",IF(AND($G438="Posted",$E438&gt;Setup!$B$3),"Future-Dated Payment",IF(COUNTIF($A$5:$A$1004,$A438)&gt;1,"Duplicate Payment ID","OK"))))</f>
        <v/>
      </c>
      <c r="M438" s="24">
        <f>IF($A438="","",IF(OR($B438="",$E438="",$F438&lt;=0,$G438="",$H438="",$J438=""),"Review",IF($L438&lt;&gt;"OK","Review","OK")))</f>
        <v/>
      </c>
    </row>
    <row r="439">
      <c r="A439" s="18" t="n"/>
      <c r="B439" s="18" t="n"/>
      <c r="C439" s="24">
        <f>IF($B439="","",IFERROR(INDEX('Payment Plans'!$B$5:$B$254,MATCH($B439,'Payment Plans'!$A$5:$A$254,0)),""))</f>
        <v/>
      </c>
      <c r="D439" s="24">
        <f>IF($B439="","",IFERROR(INDEX('Payment Plans'!$D$5:$D$254,MATCH($B439,'Payment Plans'!$A$5:$A$254,0)),""))</f>
        <v/>
      </c>
      <c r="E439" s="46" t="n"/>
      <c r="F439" s="47" t="n"/>
      <c r="G439" s="18" t="n"/>
      <c r="H439" s="18" t="n"/>
      <c r="I439" s="18" t="n"/>
      <c r="J439" s="18" t="n"/>
      <c r="K439" s="18" t="n"/>
      <c r="L439" s="24">
        <f>IF($A439="","",IF(COUNTIF('Payment Plans'!$A$5:$A$254,$B439)=0,"Unknown Plan ID",IF(AND($G439="Posted",$E439&gt;Setup!$B$3),"Future-Dated Payment",IF(COUNTIF($A$5:$A$1004,$A439)&gt;1,"Duplicate Payment ID","OK"))))</f>
        <v/>
      </c>
      <c r="M439" s="24">
        <f>IF($A439="","",IF(OR($B439="",$E439="",$F439&lt;=0,$G439="",$H439="",$J439=""),"Review",IF($L439&lt;&gt;"OK","Review","OK")))</f>
        <v/>
      </c>
    </row>
    <row r="440">
      <c r="A440" s="18" t="n"/>
      <c r="B440" s="18" t="n"/>
      <c r="C440" s="24">
        <f>IF($B440="","",IFERROR(INDEX('Payment Plans'!$B$5:$B$254,MATCH($B440,'Payment Plans'!$A$5:$A$254,0)),""))</f>
        <v/>
      </c>
      <c r="D440" s="24">
        <f>IF($B440="","",IFERROR(INDEX('Payment Plans'!$D$5:$D$254,MATCH($B440,'Payment Plans'!$A$5:$A$254,0)),""))</f>
        <v/>
      </c>
      <c r="E440" s="46" t="n"/>
      <c r="F440" s="47" t="n"/>
      <c r="G440" s="18" t="n"/>
      <c r="H440" s="18" t="n"/>
      <c r="I440" s="18" t="n"/>
      <c r="J440" s="18" t="n"/>
      <c r="K440" s="18" t="n"/>
      <c r="L440" s="24">
        <f>IF($A440="","",IF(COUNTIF('Payment Plans'!$A$5:$A$254,$B440)=0,"Unknown Plan ID",IF(AND($G440="Posted",$E440&gt;Setup!$B$3),"Future-Dated Payment",IF(COUNTIF($A$5:$A$1004,$A440)&gt;1,"Duplicate Payment ID","OK"))))</f>
        <v/>
      </c>
      <c r="M440" s="24">
        <f>IF($A440="","",IF(OR($B440="",$E440="",$F440&lt;=0,$G440="",$H440="",$J440=""),"Review",IF($L440&lt;&gt;"OK","Review","OK")))</f>
        <v/>
      </c>
    </row>
    <row r="441">
      <c r="A441" s="18" t="n"/>
      <c r="B441" s="18" t="n"/>
      <c r="C441" s="24">
        <f>IF($B441="","",IFERROR(INDEX('Payment Plans'!$B$5:$B$254,MATCH($B441,'Payment Plans'!$A$5:$A$254,0)),""))</f>
        <v/>
      </c>
      <c r="D441" s="24">
        <f>IF($B441="","",IFERROR(INDEX('Payment Plans'!$D$5:$D$254,MATCH($B441,'Payment Plans'!$A$5:$A$254,0)),""))</f>
        <v/>
      </c>
      <c r="E441" s="46" t="n"/>
      <c r="F441" s="47" t="n"/>
      <c r="G441" s="18" t="n"/>
      <c r="H441" s="18" t="n"/>
      <c r="I441" s="18" t="n"/>
      <c r="J441" s="18" t="n"/>
      <c r="K441" s="18" t="n"/>
      <c r="L441" s="24">
        <f>IF($A441="","",IF(COUNTIF('Payment Plans'!$A$5:$A$254,$B441)=0,"Unknown Plan ID",IF(AND($G441="Posted",$E441&gt;Setup!$B$3),"Future-Dated Payment",IF(COUNTIF($A$5:$A$1004,$A441)&gt;1,"Duplicate Payment ID","OK"))))</f>
        <v/>
      </c>
      <c r="M441" s="24">
        <f>IF($A441="","",IF(OR($B441="",$E441="",$F441&lt;=0,$G441="",$H441="",$J441=""),"Review",IF($L441&lt;&gt;"OK","Review","OK")))</f>
        <v/>
      </c>
    </row>
    <row r="442">
      <c r="A442" s="18" t="n"/>
      <c r="B442" s="18" t="n"/>
      <c r="C442" s="24">
        <f>IF($B442="","",IFERROR(INDEX('Payment Plans'!$B$5:$B$254,MATCH($B442,'Payment Plans'!$A$5:$A$254,0)),""))</f>
        <v/>
      </c>
      <c r="D442" s="24">
        <f>IF($B442="","",IFERROR(INDEX('Payment Plans'!$D$5:$D$254,MATCH($B442,'Payment Plans'!$A$5:$A$254,0)),""))</f>
        <v/>
      </c>
      <c r="E442" s="46" t="n"/>
      <c r="F442" s="47" t="n"/>
      <c r="G442" s="18" t="n"/>
      <c r="H442" s="18" t="n"/>
      <c r="I442" s="18" t="n"/>
      <c r="J442" s="18" t="n"/>
      <c r="K442" s="18" t="n"/>
      <c r="L442" s="24">
        <f>IF($A442="","",IF(COUNTIF('Payment Plans'!$A$5:$A$254,$B442)=0,"Unknown Plan ID",IF(AND($G442="Posted",$E442&gt;Setup!$B$3),"Future-Dated Payment",IF(COUNTIF($A$5:$A$1004,$A442)&gt;1,"Duplicate Payment ID","OK"))))</f>
        <v/>
      </c>
      <c r="M442" s="24">
        <f>IF($A442="","",IF(OR($B442="",$E442="",$F442&lt;=0,$G442="",$H442="",$J442=""),"Review",IF($L442&lt;&gt;"OK","Review","OK")))</f>
        <v/>
      </c>
    </row>
    <row r="443">
      <c r="A443" s="18" t="n"/>
      <c r="B443" s="18" t="n"/>
      <c r="C443" s="24">
        <f>IF($B443="","",IFERROR(INDEX('Payment Plans'!$B$5:$B$254,MATCH($B443,'Payment Plans'!$A$5:$A$254,0)),""))</f>
        <v/>
      </c>
      <c r="D443" s="24">
        <f>IF($B443="","",IFERROR(INDEX('Payment Plans'!$D$5:$D$254,MATCH($B443,'Payment Plans'!$A$5:$A$254,0)),""))</f>
        <v/>
      </c>
      <c r="E443" s="46" t="n"/>
      <c r="F443" s="47" t="n"/>
      <c r="G443" s="18" t="n"/>
      <c r="H443" s="18" t="n"/>
      <c r="I443" s="18" t="n"/>
      <c r="J443" s="18" t="n"/>
      <c r="K443" s="18" t="n"/>
      <c r="L443" s="24">
        <f>IF($A443="","",IF(COUNTIF('Payment Plans'!$A$5:$A$254,$B443)=0,"Unknown Plan ID",IF(AND($G443="Posted",$E443&gt;Setup!$B$3),"Future-Dated Payment",IF(COUNTIF($A$5:$A$1004,$A443)&gt;1,"Duplicate Payment ID","OK"))))</f>
        <v/>
      </c>
      <c r="M443" s="24">
        <f>IF($A443="","",IF(OR($B443="",$E443="",$F443&lt;=0,$G443="",$H443="",$J443=""),"Review",IF($L443&lt;&gt;"OK","Review","OK")))</f>
        <v/>
      </c>
    </row>
    <row r="444">
      <c r="A444" s="18" t="n"/>
      <c r="B444" s="18" t="n"/>
      <c r="C444" s="24">
        <f>IF($B444="","",IFERROR(INDEX('Payment Plans'!$B$5:$B$254,MATCH($B444,'Payment Plans'!$A$5:$A$254,0)),""))</f>
        <v/>
      </c>
      <c r="D444" s="24">
        <f>IF($B444="","",IFERROR(INDEX('Payment Plans'!$D$5:$D$254,MATCH($B444,'Payment Plans'!$A$5:$A$254,0)),""))</f>
        <v/>
      </c>
      <c r="E444" s="46" t="n"/>
      <c r="F444" s="47" t="n"/>
      <c r="G444" s="18" t="n"/>
      <c r="H444" s="18" t="n"/>
      <c r="I444" s="18" t="n"/>
      <c r="J444" s="18" t="n"/>
      <c r="K444" s="18" t="n"/>
      <c r="L444" s="24">
        <f>IF($A444="","",IF(COUNTIF('Payment Plans'!$A$5:$A$254,$B444)=0,"Unknown Plan ID",IF(AND($G444="Posted",$E444&gt;Setup!$B$3),"Future-Dated Payment",IF(COUNTIF($A$5:$A$1004,$A444)&gt;1,"Duplicate Payment ID","OK"))))</f>
        <v/>
      </c>
      <c r="M444" s="24">
        <f>IF($A444="","",IF(OR($B444="",$E444="",$F444&lt;=0,$G444="",$H444="",$J444=""),"Review",IF($L444&lt;&gt;"OK","Review","OK")))</f>
        <v/>
      </c>
    </row>
    <row r="445">
      <c r="A445" s="18" t="n"/>
      <c r="B445" s="18" t="n"/>
      <c r="C445" s="24">
        <f>IF($B445="","",IFERROR(INDEX('Payment Plans'!$B$5:$B$254,MATCH($B445,'Payment Plans'!$A$5:$A$254,0)),""))</f>
        <v/>
      </c>
      <c r="D445" s="24">
        <f>IF($B445="","",IFERROR(INDEX('Payment Plans'!$D$5:$D$254,MATCH($B445,'Payment Plans'!$A$5:$A$254,0)),""))</f>
        <v/>
      </c>
      <c r="E445" s="46" t="n"/>
      <c r="F445" s="47" t="n"/>
      <c r="G445" s="18" t="n"/>
      <c r="H445" s="18" t="n"/>
      <c r="I445" s="18" t="n"/>
      <c r="J445" s="18" t="n"/>
      <c r="K445" s="18" t="n"/>
      <c r="L445" s="24">
        <f>IF($A445="","",IF(COUNTIF('Payment Plans'!$A$5:$A$254,$B445)=0,"Unknown Plan ID",IF(AND($G445="Posted",$E445&gt;Setup!$B$3),"Future-Dated Payment",IF(COUNTIF($A$5:$A$1004,$A445)&gt;1,"Duplicate Payment ID","OK"))))</f>
        <v/>
      </c>
      <c r="M445" s="24">
        <f>IF($A445="","",IF(OR($B445="",$E445="",$F445&lt;=0,$G445="",$H445="",$J445=""),"Review",IF($L445&lt;&gt;"OK","Review","OK")))</f>
        <v/>
      </c>
    </row>
    <row r="446">
      <c r="A446" s="18" t="n"/>
      <c r="B446" s="18" t="n"/>
      <c r="C446" s="24">
        <f>IF($B446="","",IFERROR(INDEX('Payment Plans'!$B$5:$B$254,MATCH($B446,'Payment Plans'!$A$5:$A$254,0)),""))</f>
        <v/>
      </c>
      <c r="D446" s="24">
        <f>IF($B446="","",IFERROR(INDEX('Payment Plans'!$D$5:$D$254,MATCH($B446,'Payment Plans'!$A$5:$A$254,0)),""))</f>
        <v/>
      </c>
      <c r="E446" s="46" t="n"/>
      <c r="F446" s="47" t="n"/>
      <c r="G446" s="18" t="n"/>
      <c r="H446" s="18" t="n"/>
      <c r="I446" s="18" t="n"/>
      <c r="J446" s="18" t="n"/>
      <c r="K446" s="18" t="n"/>
      <c r="L446" s="24">
        <f>IF($A446="","",IF(COUNTIF('Payment Plans'!$A$5:$A$254,$B446)=0,"Unknown Plan ID",IF(AND($G446="Posted",$E446&gt;Setup!$B$3),"Future-Dated Payment",IF(COUNTIF($A$5:$A$1004,$A446)&gt;1,"Duplicate Payment ID","OK"))))</f>
        <v/>
      </c>
      <c r="M446" s="24">
        <f>IF($A446="","",IF(OR($B446="",$E446="",$F446&lt;=0,$G446="",$H446="",$J446=""),"Review",IF($L446&lt;&gt;"OK","Review","OK")))</f>
        <v/>
      </c>
    </row>
    <row r="447">
      <c r="A447" s="18" t="n"/>
      <c r="B447" s="18" t="n"/>
      <c r="C447" s="24">
        <f>IF($B447="","",IFERROR(INDEX('Payment Plans'!$B$5:$B$254,MATCH($B447,'Payment Plans'!$A$5:$A$254,0)),""))</f>
        <v/>
      </c>
      <c r="D447" s="24">
        <f>IF($B447="","",IFERROR(INDEX('Payment Plans'!$D$5:$D$254,MATCH($B447,'Payment Plans'!$A$5:$A$254,0)),""))</f>
        <v/>
      </c>
      <c r="E447" s="46" t="n"/>
      <c r="F447" s="47" t="n"/>
      <c r="G447" s="18" t="n"/>
      <c r="H447" s="18" t="n"/>
      <c r="I447" s="18" t="n"/>
      <c r="J447" s="18" t="n"/>
      <c r="K447" s="18" t="n"/>
      <c r="L447" s="24">
        <f>IF($A447="","",IF(COUNTIF('Payment Plans'!$A$5:$A$254,$B447)=0,"Unknown Plan ID",IF(AND($G447="Posted",$E447&gt;Setup!$B$3),"Future-Dated Payment",IF(COUNTIF($A$5:$A$1004,$A447)&gt;1,"Duplicate Payment ID","OK"))))</f>
        <v/>
      </c>
      <c r="M447" s="24">
        <f>IF($A447="","",IF(OR($B447="",$E447="",$F447&lt;=0,$G447="",$H447="",$J447=""),"Review",IF($L447&lt;&gt;"OK","Review","OK")))</f>
        <v/>
      </c>
    </row>
    <row r="448">
      <c r="A448" s="18" t="n"/>
      <c r="B448" s="18" t="n"/>
      <c r="C448" s="24">
        <f>IF($B448="","",IFERROR(INDEX('Payment Plans'!$B$5:$B$254,MATCH($B448,'Payment Plans'!$A$5:$A$254,0)),""))</f>
        <v/>
      </c>
      <c r="D448" s="24">
        <f>IF($B448="","",IFERROR(INDEX('Payment Plans'!$D$5:$D$254,MATCH($B448,'Payment Plans'!$A$5:$A$254,0)),""))</f>
        <v/>
      </c>
      <c r="E448" s="46" t="n"/>
      <c r="F448" s="47" t="n"/>
      <c r="G448" s="18" t="n"/>
      <c r="H448" s="18" t="n"/>
      <c r="I448" s="18" t="n"/>
      <c r="J448" s="18" t="n"/>
      <c r="K448" s="18" t="n"/>
      <c r="L448" s="24">
        <f>IF($A448="","",IF(COUNTIF('Payment Plans'!$A$5:$A$254,$B448)=0,"Unknown Plan ID",IF(AND($G448="Posted",$E448&gt;Setup!$B$3),"Future-Dated Payment",IF(COUNTIF($A$5:$A$1004,$A448)&gt;1,"Duplicate Payment ID","OK"))))</f>
        <v/>
      </c>
      <c r="M448" s="24">
        <f>IF($A448="","",IF(OR($B448="",$E448="",$F448&lt;=0,$G448="",$H448="",$J448=""),"Review",IF($L448&lt;&gt;"OK","Review","OK")))</f>
        <v/>
      </c>
    </row>
    <row r="449">
      <c r="A449" s="18" t="n"/>
      <c r="B449" s="18" t="n"/>
      <c r="C449" s="24">
        <f>IF($B449="","",IFERROR(INDEX('Payment Plans'!$B$5:$B$254,MATCH($B449,'Payment Plans'!$A$5:$A$254,0)),""))</f>
        <v/>
      </c>
      <c r="D449" s="24">
        <f>IF($B449="","",IFERROR(INDEX('Payment Plans'!$D$5:$D$254,MATCH($B449,'Payment Plans'!$A$5:$A$254,0)),""))</f>
        <v/>
      </c>
      <c r="E449" s="46" t="n"/>
      <c r="F449" s="47" t="n"/>
      <c r="G449" s="18" t="n"/>
      <c r="H449" s="18" t="n"/>
      <c r="I449" s="18" t="n"/>
      <c r="J449" s="18" t="n"/>
      <c r="K449" s="18" t="n"/>
      <c r="L449" s="24">
        <f>IF($A449="","",IF(COUNTIF('Payment Plans'!$A$5:$A$254,$B449)=0,"Unknown Plan ID",IF(AND($G449="Posted",$E449&gt;Setup!$B$3),"Future-Dated Payment",IF(COUNTIF($A$5:$A$1004,$A449)&gt;1,"Duplicate Payment ID","OK"))))</f>
        <v/>
      </c>
      <c r="M449" s="24">
        <f>IF($A449="","",IF(OR($B449="",$E449="",$F449&lt;=0,$G449="",$H449="",$J449=""),"Review",IF($L449&lt;&gt;"OK","Review","OK")))</f>
        <v/>
      </c>
    </row>
    <row r="450">
      <c r="A450" s="18" t="n"/>
      <c r="B450" s="18" t="n"/>
      <c r="C450" s="24">
        <f>IF($B450="","",IFERROR(INDEX('Payment Plans'!$B$5:$B$254,MATCH($B450,'Payment Plans'!$A$5:$A$254,0)),""))</f>
        <v/>
      </c>
      <c r="D450" s="24">
        <f>IF($B450="","",IFERROR(INDEX('Payment Plans'!$D$5:$D$254,MATCH($B450,'Payment Plans'!$A$5:$A$254,0)),""))</f>
        <v/>
      </c>
      <c r="E450" s="46" t="n"/>
      <c r="F450" s="47" t="n"/>
      <c r="G450" s="18" t="n"/>
      <c r="H450" s="18" t="n"/>
      <c r="I450" s="18" t="n"/>
      <c r="J450" s="18" t="n"/>
      <c r="K450" s="18" t="n"/>
      <c r="L450" s="24">
        <f>IF($A450="","",IF(COUNTIF('Payment Plans'!$A$5:$A$254,$B450)=0,"Unknown Plan ID",IF(AND($G450="Posted",$E450&gt;Setup!$B$3),"Future-Dated Payment",IF(COUNTIF($A$5:$A$1004,$A450)&gt;1,"Duplicate Payment ID","OK"))))</f>
        <v/>
      </c>
      <c r="M450" s="24">
        <f>IF($A450="","",IF(OR($B450="",$E450="",$F450&lt;=0,$G450="",$H450="",$J450=""),"Review",IF($L450&lt;&gt;"OK","Review","OK")))</f>
        <v/>
      </c>
    </row>
    <row r="451">
      <c r="A451" s="18" t="n"/>
      <c r="B451" s="18" t="n"/>
      <c r="C451" s="24">
        <f>IF($B451="","",IFERROR(INDEX('Payment Plans'!$B$5:$B$254,MATCH($B451,'Payment Plans'!$A$5:$A$254,0)),""))</f>
        <v/>
      </c>
      <c r="D451" s="24">
        <f>IF($B451="","",IFERROR(INDEX('Payment Plans'!$D$5:$D$254,MATCH($B451,'Payment Plans'!$A$5:$A$254,0)),""))</f>
        <v/>
      </c>
      <c r="E451" s="46" t="n"/>
      <c r="F451" s="47" t="n"/>
      <c r="G451" s="18" t="n"/>
      <c r="H451" s="18" t="n"/>
      <c r="I451" s="18" t="n"/>
      <c r="J451" s="18" t="n"/>
      <c r="K451" s="18" t="n"/>
      <c r="L451" s="24">
        <f>IF($A451="","",IF(COUNTIF('Payment Plans'!$A$5:$A$254,$B451)=0,"Unknown Plan ID",IF(AND($G451="Posted",$E451&gt;Setup!$B$3),"Future-Dated Payment",IF(COUNTIF($A$5:$A$1004,$A451)&gt;1,"Duplicate Payment ID","OK"))))</f>
        <v/>
      </c>
      <c r="M451" s="24">
        <f>IF($A451="","",IF(OR($B451="",$E451="",$F451&lt;=0,$G451="",$H451="",$J451=""),"Review",IF($L451&lt;&gt;"OK","Review","OK")))</f>
        <v/>
      </c>
    </row>
    <row r="452">
      <c r="A452" s="18" t="n"/>
      <c r="B452" s="18" t="n"/>
      <c r="C452" s="24">
        <f>IF($B452="","",IFERROR(INDEX('Payment Plans'!$B$5:$B$254,MATCH($B452,'Payment Plans'!$A$5:$A$254,0)),""))</f>
        <v/>
      </c>
      <c r="D452" s="24">
        <f>IF($B452="","",IFERROR(INDEX('Payment Plans'!$D$5:$D$254,MATCH($B452,'Payment Plans'!$A$5:$A$254,0)),""))</f>
        <v/>
      </c>
      <c r="E452" s="46" t="n"/>
      <c r="F452" s="47" t="n"/>
      <c r="G452" s="18" t="n"/>
      <c r="H452" s="18" t="n"/>
      <c r="I452" s="18" t="n"/>
      <c r="J452" s="18" t="n"/>
      <c r="K452" s="18" t="n"/>
      <c r="L452" s="24">
        <f>IF($A452="","",IF(COUNTIF('Payment Plans'!$A$5:$A$254,$B452)=0,"Unknown Plan ID",IF(AND($G452="Posted",$E452&gt;Setup!$B$3),"Future-Dated Payment",IF(COUNTIF($A$5:$A$1004,$A452)&gt;1,"Duplicate Payment ID","OK"))))</f>
        <v/>
      </c>
      <c r="M452" s="24">
        <f>IF($A452="","",IF(OR($B452="",$E452="",$F452&lt;=0,$G452="",$H452="",$J452=""),"Review",IF($L452&lt;&gt;"OK","Review","OK")))</f>
        <v/>
      </c>
    </row>
    <row r="453">
      <c r="A453" s="18" t="n"/>
      <c r="B453" s="18" t="n"/>
      <c r="C453" s="24">
        <f>IF($B453="","",IFERROR(INDEX('Payment Plans'!$B$5:$B$254,MATCH($B453,'Payment Plans'!$A$5:$A$254,0)),""))</f>
        <v/>
      </c>
      <c r="D453" s="24">
        <f>IF($B453="","",IFERROR(INDEX('Payment Plans'!$D$5:$D$254,MATCH($B453,'Payment Plans'!$A$5:$A$254,0)),""))</f>
        <v/>
      </c>
      <c r="E453" s="46" t="n"/>
      <c r="F453" s="47" t="n"/>
      <c r="G453" s="18" t="n"/>
      <c r="H453" s="18" t="n"/>
      <c r="I453" s="18" t="n"/>
      <c r="J453" s="18" t="n"/>
      <c r="K453" s="18" t="n"/>
      <c r="L453" s="24">
        <f>IF($A453="","",IF(COUNTIF('Payment Plans'!$A$5:$A$254,$B453)=0,"Unknown Plan ID",IF(AND($G453="Posted",$E453&gt;Setup!$B$3),"Future-Dated Payment",IF(COUNTIF($A$5:$A$1004,$A453)&gt;1,"Duplicate Payment ID","OK"))))</f>
        <v/>
      </c>
      <c r="M453" s="24">
        <f>IF($A453="","",IF(OR($B453="",$E453="",$F453&lt;=0,$G453="",$H453="",$J453=""),"Review",IF($L453&lt;&gt;"OK","Review","OK")))</f>
        <v/>
      </c>
    </row>
    <row r="454">
      <c r="A454" s="18" t="n"/>
      <c r="B454" s="18" t="n"/>
      <c r="C454" s="24">
        <f>IF($B454="","",IFERROR(INDEX('Payment Plans'!$B$5:$B$254,MATCH($B454,'Payment Plans'!$A$5:$A$254,0)),""))</f>
        <v/>
      </c>
      <c r="D454" s="24">
        <f>IF($B454="","",IFERROR(INDEX('Payment Plans'!$D$5:$D$254,MATCH($B454,'Payment Plans'!$A$5:$A$254,0)),""))</f>
        <v/>
      </c>
      <c r="E454" s="46" t="n"/>
      <c r="F454" s="47" t="n"/>
      <c r="G454" s="18" t="n"/>
      <c r="H454" s="18" t="n"/>
      <c r="I454" s="18" t="n"/>
      <c r="J454" s="18" t="n"/>
      <c r="K454" s="18" t="n"/>
      <c r="L454" s="24">
        <f>IF($A454="","",IF(COUNTIF('Payment Plans'!$A$5:$A$254,$B454)=0,"Unknown Plan ID",IF(AND($G454="Posted",$E454&gt;Setup!$B$3),"Future-Dated Payment",IF(COUNTIF($A$5:$A$1004,$A454)&gt;1,"Duplicate Payment ID","OK"))))</f>
        <v/>
      </c>
      <c r="M454" s="24">
        <f>IF($A454="","",IF(OR($B454="",$E454="",$F454&lt;=0,$G454="",$H454="",$J454=""),"Review",IF($L454&lt;&gt;"OK","Review","OK")))</f>
        <v/>
      </c>
    </row>
    <row r="455">
      <c r="A455" s="18" t="n"/>
      <c r="B455" s="18" t="n"/>
      <c r="C455" s="24">
        <f>IF($B455="","",IFERROR(INDEX('Payment Plans'!$B$5:$B$254,MATCH($B455,'Payment Plans'!$A$5:$A$254,0)),""))</f>
        <v/>
      </c>
      <c r="D455" s="24">
        <f>IF($B455="","",IFERROR(INDEX('Payment Plans'!$D$5:$D$254,MATCH($B455,'Payment Plans'!$A$5:$A$254,0)),""))</f>
        <v/>
      </c>
      <c r="E455" s="46" t="n"/>
      <c r="F455" s="47" t="n"/>
      <c r="G455" s="18" t="n"/>
      <c r="H455" s="18" t="n"/>
      <c r="I455" s="18" t="n"/>
      <c r="J455" s="18" t="n"/>
      <c r="K455" s="18" t="n"/>
      <c r="L455" s="24">
        <f>IF($A455="","",IF(COUNTIF('Payment Plans'!$A$5:$A$254,$B455)=0,"Unknown Plan ID",IF(AND($G455="Posted",$E455&gt;Setup!$B$3),"Future-Dated Payment",IF(COUNTIF($A$5:$A$1004,$A455)&gt;1,"Duplicate Payment ID","OK"))))</f>
        <v/>
      </c>
      <c r="M455" s="24">
        <f>IF($A455="","",IF(OR($B455="",$E455="",$F455&lt;=0,$G455="",$H455="",$J455=""),"Review",IF($L455&lt;&gt;"OK","Review","OK")))</f>
        <v/>
      </c>
    </row>
    <row r="456">
      <c r="A456" s="18" t="n"/>
      <c r="B456" s="18" t="n"/>
      <c r="C456" s="24">
        <f>IF($B456="","",IFERROR(INDEX('Payment Plans'!$B$5:$B$254,MATCH($B456,'Payment Plans'!$A$5:$A$254,0)),""))</f>
        <v/>
      </c>
      <c r="D456" s="24">
        <f>IF($B456="","",IFERROR(INDEX('Payment Plans'!$D$5:$D$254,MATCH($B456,'Payment Plans'!$A$5:$A$254,0)),""))</f>
        <v/>
      </c>
      <c r="E456" s="46" t="n"/>
      <c r="F456" s="47" t="n"/>
      <c r="G456" s="18" t="n"/>
      <c r="H456" s="18" t="n"/>
      <c r="I456" s="18" t="n"/>
      <c r="J456" s="18" t="n"/>
      <c r="K456" s="18" t="n"/>
      <c r="L456" s="24">
        <f>IF($A456="","",IF(COUNTIF('Payment Plans'!$A$5:$A$254,$B456)=0,"Unknown Plan ID",IF(AND($G456="Posted",$E456&gt;Setup!$B$3),"Future-Dated Payment",IF(COUNTIF($A$5:$A$1004,$A456)&gt;1,"Duplicate Payment ID","OK"))))</f>
        <v/>
      </c>
      <c r="M456" s="24">
        <f>IF($A456="","",IF(OR($B456="",$E456="",$F456&lt;=0,$G456="",$H456="",$J456=""),"Review",IF($L456&lt;&gt;"OK","Review","OK")))</f>
        <v/>
      </c>
    </row>
    <row r="457">
      <c r="A457" s="18" t="n"/>
      <c r="B457" s="18" t="n"/>
      <c r="C457" s="24">
        <f>IF($B457="","",IFERROR(INDEX('Payment Plans'!$B$5:$B$254,MATCH($B457,'Payment Plans'!$A$5:$A$254,0)),""))</f>
        <v/>
      </c>
      <c r="D457" s="24">
        <f>IF($B457="","",IFERROR(INDEX('Payment Plans'!$D$5:$D$254,MATCH($B457,'Payment Plans'!$A$5:$A$254,0)),""))</f>
        <v/>
      </c>
      <c r="E457" s="46" t="n"/>
      <c r="F457" s="47" t="n"/>
      <c r="G457" s="18" t="n"/>
      <c r="H457" s="18" t="n"/>
      <c r="I457" s="18" t="n"/>
      <c r="J457" s="18" t="n"/>
      <c r="K457" s="18" t="n"/>
      <c r="L457" s="24">
        <f>IF($A457="","",IF(COUNTIF('Payment Plans'!$A$5:$A$254,$B457)=0,"Unknown Plan ID",IF(AND($G457="Posted",$E457&gt;Setup!$B$3),"Future-Dated Payment",IF(COUNTIF($A$5:$A$1004,$A457)&gt;1,"Duplicate Payment ID","OK"))))</f>
        <v/>
      </c>
      <c r="M457" s="24">
        <f>IF($A457="","",IF(OR($B457="",$E457="",$F457&lt;=0,$G457="",$H457="",$J457=""),"Review",IF($L457&lt;&gt;"OK","Review","OK")))</f>
        <v/>
      </c>
    </row>
    <row r="458">
      <c r="A458" s="18" t="n"/>
      <c r="B458" s="18" t="n"/>
      <c r="C458" s="24">
        <f>IF($B458="","",IFERROR(INDEX('Payment Plans'!$B$5:$B$254,MATCH($B458,'Payment Plans'!$A$5:$A$254,0)),""))</f>
        <v/>
      </c>
      <c r="D458" s="24">
        <f>IF($B458="","",IFERROR(INDEX('Payment Plans'!$D$5:$D$254,MATCH($B458,'Payment Plans'!$A$5:$A$254,0)),""))</f>
        <v/>
      </c>
      <c r="E458" s="46" t="n"/>
      <c r="F458" s="47" t="n"/>
      <c r="G458" s="18" t="n"/>
      <c r="H458" s="18" t="n"/>
      <c r="I458" s="18" t="n"/>
      <c r="J458" s="18" t="n"/>
      <c r="K458" s="18" t="n"/>
      <c r="L458" s="24">
        <f>IF($A458="","",IF(COUNTIF('Payment Plans'!$A$5:$A$254,$B458)=0,"Unknown Plan ID",IF(AND($G458="Posted",$E458&gt;Setup!$B$3),"Future-Dated Payment",IF(COUNTIF($A$5:$A$1004,$A458)&gt;1,"Duplicate Payment ID","OK"))))</f>
        <v/>
      </c>
      <c r="M458" s="24">
        <f>IF($A458="","",IF(OR($B458="",$E458="",$F458&lt;=0,$G458="",$H458="",$J458=""),"Review",IF($L458&lt;&gt;"OK","Review","OK")))</f>
        <v/>
      </c>
    </row>
    <row r="459">
      <c r="A459" s="18" t="n"/>
      <c r="B459" s="18" t="n"/>
      <c r="C459" s="24">
        <f>IF($B459="","",IFERROR(INDEX('Payment Plans'!$B$5:$B$254,MATCH($B459,'Payment Plans'!$A$5:$A$254,0)),""))</f>
        <v/>
      </c>
      <c r="D459" s="24">
        <f>IF($B459="","",IFERROR(INDEX('Payment Plans'!$D$5:$D$254,MATCH($B459,'Payment Plans'!$A$5:$A$254,0)),""))</f>
        <v/>
      </c>
      <c r="E459" s="46" t="n"/>
      <c r="F459" s="47" t="n"/>
      <c r="G459" s="18" t="n"/>
      <c r="H459" s="18" t="n"/>
      <c r="I459" s="18" t="n"/>
      <c r="J459" s="18" t="n"/>
      <c r="K459" s="18" t="n"/>
      <c r="L459" s="24">
        <f>IF($A459="","",IF(COUNTIF('Payment Plans'!$A$5:$A$254,$B459)=0,"Unknown Plan ID",IF(AND($G459="Posted",$E459&gt;Setup!$B$3),"Future-Dated Payment",IF(COUNTIF($A$5:$A$1004,$A459)&gt;1,"Duplicate Payment ID","OK"))))</f>
        <v/>
      </c>
      <c r="M459" s="24">
        <f>IF($A459="","",IF(OR($B459="",$E459="",$F459&lt;=0,$G459="",$H459="",$J459=""),"Review",IF($L459&lt;&gt;"OK","Review","OK")))</f>
        <v/>
      </c>
    </row>
    <row r="460">
      <c r="A460" s="18" t="n"/>
      <c r="B460" s="18" t="n"/>
      <c r="C460" s="24">
        <f>IF($B460="","",IFERROR(INDEX('Payment Plans'!$B$5:$B$254,MATCH($B460,'Payment Plans'!$A$5:$A$254,0)),""))</f>
        <v/>
      </c>
      <c r="D460" s="24">
        <f>IF($B460="","",IFERROR(INDEX('Payment Plans'!$D$5:$D$254,MATCH($B460,'Payment Plans'!$A$5:$A$254,0)),""))</f>
        <v/>
      </c>
      <c r="E460" s="46" t="n"/>
      <c r="F460" s="47" t="n"/>
      <c r="G460" s="18" t="n"/>
      <c r="H460" s="18" t="n"/>
      <c r="I460" s="18" t="n"/>
      <c r="J460" s="18" t="n"/>
      <c r="K460" s="18" t="n"/>
      <c r="L460" s="24">
        <f>IF($A460="","",IF(COUNTIF('Payment Plans'!$A$5:$A$254,$B460)=0,"Unknown Plan ID",IF(AND($G460="Posted",$E460&gt;Setup!$B$3),"Future-Dated Payment",IF(COUNTIF($A$5:$A$1004,$A460)&gt;1,"Duplicate Payment ID","OK"))))</f>
        <v/>
      </c>
      <c r="M460" s="24">
        <f>IF($A460="","",IF(OR($B460="",$E460="",$F460&lt;=0,$G460="",$H460="",$J460=""),"Review",IF($L460&lt;&gt;"OK","Review","OK")))</f>
        <v/>
      </c>
    </row>
    <row r="461">
      <c r="A461" s="18" t="n"/>
      <c r="B461" s="18" t="n"/>
      <c r="C461" s="24">
        <f>IF($B461="","",IFERROR(INDEX('Payment Plans'!$B$5:$B$254,MATCH($B461,'Payment Plans'!$A$5:$A$254,0)),""))</f>
        <v/>
      </c>
      <c r="D461" s="24">
        <f>IF($B461="","",IFERROR(INDEX('Payment Plans'!$D$5:$D$254,MATCH($B461,'Payment Plans'!$A$5:$A$254,0)),""))</f>
        <v/>
      </c>
      <c r="E461" s="46" t="n"/>
      <c r="F461" s="47" t="n"/>
      <c r="G461" s="18" t="n"/>
      <c r="H461" s="18" t="n"/>
      <c r="I461" s="18" t="n"/>
      <c r="J461" s="18" t="n"/>
      <c r="K461" s="18" t="n"/>
      <c r="L461" s="24">
        <f>IF($A461="","",IF(COUNTIF('Payment Plans'!$A$5:$A$254,$B461)=0,"Unknown Plan ID",IF(AND($G461="Posted",$E461&gt;Setup!$B$3),"Future-Dated Payment",IF(COUNTIF($A$5:$A$1004,$A461)&gt;1,"Duplicate Payment ID","OK"))))</f>
        <v/>
      </c>
      <c r="M461" s="24">
        <f>IF($A461="","",IF(OR($B461="",$E461="",$F461&lt;=0,$G461="",$H461="",$J461=""),"Review",IF($L461&lt;&gt;"OK","Review","OK")))</f>
        <v/>
      </c>
    </row>
    <row r="462">
      <c r="A462" s="18" t="n"/>
      <c r="B462" s="18" t="n"/>
      <c r="C462" s="24">
        <f>IF($B462="","",IFERROR(INDEX('Payment Plans'!$B$5:$B$254,MATCH($B462,'Payment Plans'!$A$5:$A$254,0)),""))</f>
        <v/>
      </c>
      <c r="D462" s="24">
        <f>IF($B462="","",IFERROR(INDEX('Payment Plans'!$D$5:$D$254,MATCH($B462,'Payment Plans'!$A$5:$A$254,0)),""))</f>
        <v/>
      </c>
      <c r="E462" s="46" t="n"/>
      <c r="F462" s="47" t="n"/>
      <c r="G462" s="18" t="n"/>
      <c r="H462" s="18" t="n"/>
      <c r="I462" s="18" t="n"/>
      <c r="J462" s="18" t="n"/>
      <c r="K462" s="18" t="n"/>
      <c r="L462" s="24">
        <f>IF($A462="","",IF(COUNTIF('Payment Plans'!$A$5:$A$254,$B462)=0,"Unknown Plan ID",IF(AND($G462="Posted",$E462&gt;Setup!$B$3),"Future-Dated Payment",IF(COUNTIF($A$5:$A$1004,$A462)&gt;1,"Duplicate Payment ID","OK"))))</f>
        <v/>
      </c>
      <c r="M462" s="24">
        <f>IF($A462="","",IF(OR($B462="",$E462="",$F462&lt;=0,$G462="",$H462="",$J462=""),"Review",IF($L462&lt;&gt;"OK","Review","OK")))</f>
        <v/>
      </c>
    </row>
    <row r="463">
      <c r="A463" s="18" t="n"/>
      <c r="B463" s="18" t="n"/>
      <c r="C463" s="24">
        <f>IF($B463="","",IFERROR(INDEX('Payment Plans'!$B$5:$B$254,MATCH($B463,'Payment Plans'!$A$5:$A$254,0)),""))</f>
        <v/>
      </c>
      <c r="D463" s="24">
        <f>IF($B463="","",IFERROR(INDEX('Payment Plans'!$D$5:$D$254,MATCH($B463,'Payment Plans'!$A$5:$A$254,0)),""))</f>
        <v/>
      </c>
      <c r="E463" s="46" t="n"/>
      <c r="F463" s="47" t="n"/>
      <c r="G463" s="18" t="n"/>
      <c r="H463" s="18" t="n"/>
      <c r="I463" s="18" t="n"/>
      <c r="J463" s="18" t="n"/>
      <c r="K463" s="18" t="n"/>
      <c r="L463" s="24">
        <f>IF($A463="","",IF(COUNTIF('Payment Plans'!$A$5:$A$254,$B463)=0,"Unknown Plan ID",IF(AND($G463="Posted",$E463&gt;Setup!$B$3),"Future-Dated Payment",IF(COUNTIF($A$5:$A$1004,$A463)&gt;1,"Duplicate Payment ID","OK"))))</f>
        <v/>
      </c>
      <c r="M463" s="24">
        <f>IF($A463="","",IF(OR($B463="",$E463="",$F463&lt;=0,$G463="",$H463="",$J463=""),"Review",IF($L463&lt;&gt;"OK","Review","OK")))</f>
        <v/>
      </c>
    </row>
    <row r="464">
      <c r="A464" s="18" t="n"/>
      <c r="B464" s="18" t="n"/>
      <c r="C464" s="24">
        <f>IF($B464="","",IFERROR(INDEX('Payment Plans'!$B$5:$B$254,MATCH($B464,'Payment Plans'!$A$5:$A$254,0)),""))</f>
        <v/>
      </c>
      <c r="D464" s="24">
        <f>IF($B464="","",IFERROR(INDEX('Payment Plans'!$D$5:$D$254,MATCH($B464,'Payment Plans'!$A$5:$A$254,0)),""))</f>
        <v/>
      </c>
      <c r="E464" s="46" t="n"/>
      <c r="F464" s="47" t="n"/>
      <c r="G464" s="18" t="n"/>
      <c r="H464" s="18" t="n"/>
      <c r="I464" s="18" t="n"/>
      <c r="J464" s="18" t="n"/>
      <c r="K464" s="18" t="n"/>
      <c r="L464" s="24">
        <f>IF($A464="","",IF(COUNTIF('Payment Plans'!$A$5:$A$254,$B464)=0,"Unknown Plan ID",IF(AND($G464="Posted",$E464&gt;Setup!$B$3),"Future-Dated Payment",IF(COUNTIF($A$5:$A$1004,$A464)&gt;1,"Duplicate Payment ID","OK"))))</f>
        <v/>
      </c>
      <c r="M464" s="24">
        <f>IF($A464="","",IF(OR($B464="",$E464="",$F464&lt;=0,$G464="",$H464="",$J464=""),"Review",IF($L464&lt;&gt;"OK","Review","OK")))</f>
        <v/>
      </c>
    </row>
    <row r="465">
      <c r="A465" s="18" t="n"/>
      <c r="B465" s="18" t="n"/>
      <c r="C465" s="24">
        <f>IF($B465="","",IFERROR(INDEX('Payment Plans'!$B$5:$B$254,MATCH($B465,'Payment Plans'!$A$5:$A$254,0)),""))</f>
        <v/>
      </c>
      <c r="D465" s="24">
        <f>IF($B465="","",IFERROR(INDEX('Payment Plans'!$D$5:$D$254,MATCH($B465,'Payment Plans'!$A$5:$A$254,0)),""))</f>
        <v/>
      </c>
      <c r="E465" s="46" t="n"/>
      <c r="F465" s="47" t="n"/>
      <c r="G465" s="18" t="n"/>
      <c r="H465" s="18" t="n"/>
      <c r="I465" s="18" t="n"/>
      <c r="J465" s="18" t="n"/>
      <c r="K465" s="18" t="n"/>
      <c r="L465" s="24">
        <f>IF($A465="","",IF(COUNTIF('Payment Plans'!$A$5:$A$254,$B465)=0,"Unknown Plan ID",IF(AND($G465="Posted",$E465&gt;Setup!$B$3),"Future-Dated Payment",IF(COUNTIF($A$5:$A$1004,$A465)&gt;1,"Duplicate Payment ID","OK"))))</f>
        <v/>
      </c>
      <c r="M465" s="24">
        <f>IF($A465="","",IF(OR($B465="",$E465="",$F465&lt;=0,$G465="",$H465="",$J465=""),"Review",IF($L465&lt;&gt;"OK","Review","OK")))</f>
        <v/>
      </c>
    </row>
    <row r="466">
      <c r="A466" s="18" t="n"/>
      <c r="B466" s="18" t="n"/>
      <c r="C466" s="24">
        <f>IF($B466="","",IFERROR(INDEX('Payment Plans'!$B$5:$B$254,MATCH($B466,'Payment Plans'!$A$5:$A$254,0)),""))</f>
        <v/>
      </c>
      <c r="D466" s="24">
        <f>IF($B466="","",IFERROR(INDEX('Payment Plans'!$D$5:$D$254,MATCH($B466,'Payment Plans'!$A$5:$A$254,0)),""))</f>
        <v/>
      </c>
      <c r="E466" s="46" t="n"/>
      <c r="F466" s="47" t="n"/>
      <c r="G466" s="18" t="n"/>
      <c r="H466" s="18" t="n"/>
      <c r="I466" s="18" t="n"/>
      <c r="J466" s="18" t="n"/>
      <c r="K466" s="18" t="n"/>
      <c r="L466" s="24">
        <f>IF($A466="","",IF(COUNTIF('Payment Plans'!$A$5:$A$254,$B466)=0,"Unknown Plan ID",IF(AND($G466="Posted",$E466&gt;Setup!$B$3),"Future-Dated Payment",IF(COUNTIF($A$5:$A$1004,$A466)&gt;1,"Duplicate Payment ID","OK"))))</f>
        <v/>
      </c>
      <c r="M466" s="24">
        <f>IF($A466="","",IF(OR($B466="",$E466="",$F466&lt;=0,$G466="",$H466="",$J466=""),"Review",IF($L466&lt;&gt;"OK","Review","OK")))</f>
        <v/>
      </c>
    </row>
    <row r="467">
      <c r="A467" s="18" t="n"/>
      <c r="B467" s="18" t="n"/>
      <c r="C467" s="24">
        <f>IF($B467="","",IFERROR(INDEX('Payment Plans'!$B$5:$B$254,MATCH($B467,'Payment Plans'!$A$5:$A$254,0)),""))</f>
        <v/>
      </c>
      <c r="D467" s="24">
        <f>IF($B467="","",IFERROR(INDEX('Payment Plans'!$D$5:$D$254,MATCH($B467,'Payment Plans'!$A$5:$A$254,0)),""))</f>
        <v/>
      </c>
      <c r="E467" s="46" t="n"/>
      <c r="F467" s="47" t="n"/>
      <c r="G467" s="18" t="n"/>
      <c r="H467" s="18" t="n"/>
      <c r="I467" s="18" t="n"/>
      <c r="J467" s="18" t="n"/>
      <c r="K467" s="18" t="n"/>
      <c r="L467" s="24">
        <f>IF($A467="","",IF(COUNTIF('Payment Plans'!$A$5:$A$254,$B467)=0,"Unknown Plan ID",IF(AND($G467="Posted",$E467&gt;Setup!$B$3),"Future-Dated Payment",IF(COUNTIF($A$5:$A$1004,$A467)&gt;1,"Duplicate Payment ID","OK"))))</f>
        <v/>
      </c>
      <c r="M467" s="24">
        <f>IF($A467="","",IF(OR($B467="",$E467="",$F467&lt;=0,$G467="",$H467="",$J467=""),"Review",IF($L467&lt;&gt;"OK","Review","OK")))</f>
        <v/>
      </c>
    </row>
    <row r="468">
      <c r="A468" s="18" t="n"/>
      <c r="B468" s="18" t="n"/>
      <c r="C468" s="24">
        <f>IF($B468="","",IFERROR(INDEX('Payment Plans'!$B$5:$B$254,MATCH($B468,'Payment Plans'!$A$5:$A$254,0)),""))</f>
        <v/>
      </c>
      <c r="D468" s="24">
        <f>IF($B468="","",IFERROR(INDEX('Payment Plans'!$D$5:$D$254,MATCH($B468,'Payment Plans'!$A$5:$A$254,0)),""))</f>
        <v/>
      </c>
      <c r="E468" s="46" t="n"/>
      <c r="F468" s="47" t="n"/>
      <c r="G468" s="18" t="n"/>
      <c r="H468" s="18" t="n"/>
      <c r="I468" s="18" t="n"/>
      <c r="J468" s="18" t="n"/>
      <c r="K468" s="18" t="n"/>
      <c r="L468" s="24">
        <f>IF($A468="","",IF(COUNTIF('Payment Plans'!$A$5:$A$254,$B468)=0,"Unknown Plan ID",IF(AND($G468="Posted",$E468&gt;Setup!$B$3),"Future-Dated Payment",IF(COUNTIF($A$5:$A$1004,$A468)&gt;1,"Duplicate Payment ID","OK"))))</f>
        <v/>
      </c>
      <c r="M468" s="24">
        <f>IF($A468="","",IF(OR($B468="",$E468="",$F468&lt;=0,$G468="",$H468="",$J468=""),"Review",IF($L468&lt;&gt;"OK","Review","OK")))</f>
        <v/>
      </c>
    </row>
    <row r="469">
      <c r="A469" s="18" t="n"/>
      <c r="B469" s="18" t="n"/>
      <c r="C469" s="24">
        <f>IF($B469="","",IFERROR(INDEX('Payment Plans'!$B$5:$B$254,MATCH($B469,'Payment Plans'!$A$5:$A$254,0)),""))</f>
        <v/>
      </c>
      <c r="D469" s="24">
        <f>IF($B469="","",IFERROR(INDEX('Payment Plans'!$D$5:$D$254,MATCH($B469,'Payment Plans'!$A$5:$A$254,0)),""))</f>
        <v/>
      </c>
      <c r="E469" s="46" t="n"/>
      <c r="F469" s="47" t="n"/>
      <c r="G469" s="18" t="n"/>
      <c r="H469" s="18" t="n"/>
      <c r="I469" s="18" t="n"/>
      <c r="J469" s="18" t="n"/>
      <c r="K469" s="18" t="n"/>
      <c r="L469" s="24">
        <f>IF($A469="","",IF(COUNTIF('Payment Plans'!$A$5:$A$254,$B469)=0,"Unknown Plan ID",IF(AND($G469="Posted",$E469&gt;Setup!$B$3),"Future-Dated Payment",IF(COUNTIF($A$5:$A$1004,$A469)&gt;1,"Duplicate Payment ID","OK"))))</f>
        <v/>
      </c>
      <c r="M469" s="24">
        <f>IF($A469="","",IF(OR($B469="",$E469="",$F469&lt;=0,$G469="",$H469="",$J469=""),"Review",IF($L469&lt;&gt;"OK","Review","OK")))</f>
        <v/>
      </c>
    </row>
    <row r="470">
      <c r="A470" s="18" t="n"/>
      <c r="B470" s="18" t="n"/>
      <c r="C470" s="24">
        <f>IF($B470="","",IFERROR(INDEX('Payment Plans'!$B$5:$B$254,MATCH($B470,'Payment Plans'!$A$5:$A$254,0)),""))</f>
        <v/>
      </c>
      <c r="D470" s="24">
        <f>IF($B470="","",IFERROR(INDEX('Payment Plans'!$D$5:$D$254,MATCH($B470,'Payment Plans'!$A$5:$A$254,0)),""))</f>
        <v/>
      </c>
      <c r="E470" s="46" t="n"/>
      <c r="F470" s="47" t="n"/>
      <c r="G470" s="18" t="n"/>
      <c r="H470" s="18" t="n"/>
      <c r="I470" s="18" t="n"/>
      <c r="J470" s="18" t="n"/>
      <c r="K470" s="18" t="n"/>
      <c r="L470" s="24">
        <f>IF($A470="","",IF(COUNTIF('Payment Plans'!$A$5:$A$254,$B470)=0,"Unknown Plan ID",IF(AND($G470="Posted",$E470&gt;Setup!$B$3),"Future-Dated Payment",IF(COUNTIF($A$5:$A$1004,$A470)&gt;1,"Duplicate Payment ID","OK"))))</f>
        <v/>
      </c>
      <c r="M470" s="24">
        <f>IF($A470="","",IF(OR($B470="",$E470="",$F470&lt;=0,$G470="",$H470="",$J470=""),"Review",IF($L470&lt;&gt;"OK","Review","OK")))</f>
        <v/>
      </c>
    </row>
    <row r="471">
      <c r="A471" s="18" t="n"/>
      <c r="B471" s="18" t="n"/>
      <c r="C471" s="24">
        <f>IF($B471="","",IFERROR(INDEX('Payment Plans'!$B$5:$B$254,MATCH($B471,'Payment Plans'!$A$5:$A$254,0)),""))</f>
        <v/>
      </c>
      <c r="D471" s="24">
        <f>IF($B471="","",IFERROR(INDEX('Payment Plans'!$D$5:$D$254,MATCH($B471,'Payment Plans'!$A$5:$A$254,0)),""))</f>
        <v/>
      </c>
      <c r="E471" s="46" t="n"/>
      <c r="F471" s="47" t="n"/>
      <c r="G471" s="18" t="n"/>
      <c r="H471" s="18" t="n"/>
      <c r="I471" s="18" t="n"/>
      <c r="J471" s="18" t="n"/>
      <c r="K471" s="18" t="n"/>
      <c r="L471" s="24">
        <f>IF($A471="","",IF(COUNTIF('Payment Plans'!$A$5:$A$254,$B471)=0,"Unknown Plan ID",IF(AND($G471="Posted",$E471&gt;Setup!$B$3),"Future-Dated Payment",IF(COUNTIF($A$5:$A$1004,$A471)&gt;1,"Duplicate Payment ID","OK"))))</f>
        <v/>
      </c>
      <c r="M471" s="24">
        <f>IF($A471="","",IF(OR($B471="",$E471="",$F471&lt;=0,$G471="",$H471="",$J471=""),"Review",IF($L471&lt;&gt;"OK","Review","OK")))</f>
        <v/>
      </c>
    </row>
    <row r="472">
      <c r="A472" s="18" t="n"/>
      <c r="B472" s="18" t="n"/>
      <c r="C472" s="24">
        <f>IF($B472="","",IFERROR(INDEX('Payment Plans'!$B$5:$B$254,MATCH($B472,'Payment Plans'!$A$5:$A$254,0)),""))</f>
        <v/>
      </c>
      <c r="D472" s="24">
        <f>IF($B472="","",IFERROR(INDEX('Payment Plans'!$D$5:$D$254,MATCH($B472,'Payment Plans'!$A$5:$A$254,0)),""))</f>
        <v/>
      </c>
      <c r="E472" s="46" t="n"/>
      <c r="F472" s="47" t="n"/>
      <c r="G472" s="18" t="n"/>
      <c r="H472" s="18" t="n"/>
      <c r="I472" s="18" t="n"/>
      <c r="J472" s="18" t="n"/>
      <c r="K472" s="18" t="n"/>
      <c r="L472" s="24">
        <f>IF($A472="","",IF(COUNTIF('Payment Plans'!$A$5:$A$254,$B472)=0,"Unknown Plan ID",IF(AND($G472="Posted",$E472&gt;Setup!$B$3),"Future-Dated Payment",IF(COUNTIF($A$5:$A$1004,$A472)&gt;1,"Duplicate Payment ID","OK"))))</f>
        <v/>
      </c>
      <c r="M472" s="24">
        <f>IF($A472="","",IF(OR($B472="",$E472="",$F472&lt;=0,$G472="",$H472="",$J472=""),"Review",IF($L472&lt;&gt;"OK","Review","OK")))</f>
        <v/>
      </c>
    </row>
    <row r="473">
      <c r="A473" s="18" t="n"/>
      <c r="B473" s="18" t="n"/>
      <c r="C473" s="24">
        <f>IF($B473="","",IFERROR(INDEX('Payment Plans'!$B$5:$B$254,MATCH($B473,'Payment Plans'!$A$5:$A$254,0)),""))</f>
        <v/>
      </c>
      <c r="D473" s="24">
        <f>IF($B473="","",IFERROR(INDEX('Payment Plans'!$D$5:$D$254,MATCH($B473,'Payment Plans'!$A$5:$A$254,0)),""))</f>
        <v/>
      </c>
      <c r="E473" s="46" t="n"/>
      <c r="F473" s="47" t="n"/>
      <c r="G473" s="18" t="n"/>
      <c r="H473" s="18" t="n"/>
      <c r="I473" s="18" t="n"/>
      <c r="J473" s="18" t="n"/>
      <c r="K473" s="18" t="n"/>
      <c r="L473" s="24">
        <f>IF($A473="","",IF(COUNTIF('Payment Plans'!$A$5:$A$254,$B473)=0,"Unknown Plan ID",IF(AND($G473="Posted",$E473&gt;Setup!$B$3),"Future-Dated Payment",IF(COUNTIF($A$5:$A$1004,$A473)&gt;1,"Duplicate Payment ID","OK"))))</f>
        <v/>
      </c>
      <c r="M473" s="24">
        <f>IF($A473="","",IF(OR($B473="",$E473="",$F473&lt;=0,$G473="",$H473="",$J473=""),"Review",IF($L473&lt;&gt;"OK","Review","OK")))</f>
        <v/>
      </c>
    </row>
    <row r="474">
      <c r="A474" s="18" t="n"/>
      <c r="B474" s="18" t="n"/>
      <c r="C474" s="24">
        <f>IF($B474="","",IFERROR(INDEX('Payment Plans'!$B$5:$B$254,MATCH($B474,'Payment Plans'!$A$5:$A$254,0)),""))</f>
        <v/>
      </c>
      <c r="D474" s="24">
        <f>IF($B474="","",IFERROR(INDEX('Payment Plans'!$D$5:$D$254,MATCH($B474,'Payment Plans'!$A$5:$A$254,0)),""))</f>
        <v/>
      </c>
      <c r="E474" s="46" t="n"/>
      <c r="F474" s="47" t="n"/>
      <c r="G474" s="18" t="n"/>
      <c r="H474" s="18" t="n"/>
      <c r="I474" s="18" t="n"/>
      <c r="J474" s="18" t="n"/>
      <c r="K474" s="18" t="n"/>
      <c r="L474" s="24">
        <f>IF($A474="","",IF(COUNTIF('Payment Plans'!$A$5:$A$254,$B474)=0,"Unknown Plan ID",IF(AND($G474="Posted",$E474&gt;Setup!$B$3),"Future-Dated Payment",IF(COUNTIF($A$5:$A$1004,$A474)&gt;1,"Duplicate Payment ID","OK"))))</f>
        <v/>
      </c>
      <c r="M474" s="24">
        <f>IF($A474="","",IF(OR($B474="",$E474="",$F474&lt;=0,$G474="",$H474="",$J474=""),"Review",IF($L474&lt;&gt;"OK","Review","OK")))</f>
        <v/>
      </c>
    </row>
    <row r="475">
      <c r="A475" s="18" t="n"/>
      <c r="B475" s="18" t="n"/>
      <c r="C475" s="24">
        <f>IF($B475="","",IFERROR(INDEX('Payment Plans'!$B$5:$B$254,MATCH($B475,'Payment Plans'!$A$5:$A$254,0)),""))</f>
        <v/>
      </c>
      <c r="D475" s="24">
        <f>IF($B475="","",IFERROR(INDEX('Payment Plans'!$D$5:$D$254,MATCH($B475,'Payment Plans'!$A$5:$A$254,0)),""))</f>
        <v/>
      </c>
      <c r="E475" s="46" t="n"/>
      <c r="F475" s="47" t="n"/>
      <c r="G475" s="18" t="n"/>
      <c r="H475" s="18" t="n"/>
      <c r="I475" s="18" t="n"/>
      <c r="J475" s="18" t="n"/>
      <c r="K475" s="18" t="n"/>
      <c r="L475" s="24">
        <f>IF($A475="","",IF(COUNTIF('Payment Plans'!$A$5:$A$254,$B475)=0,"Unknown Plan ID",IF(AND($G475="Posted",$E475&gt;Setup!$B$3),"Future-Dated Payment",IF(COUNTIF($A$5:$A$1004,$A475)&gt;1,"Duplicate Payment ID","OK"))))</f>
        <v/>
      </c>
      <c r="M475" s="24">
        <f>IF($A475="","",IF(OR($B475="",$E475="",$F475&lt;=0,$G475="",$H475="",$J475=""),"Review",IF($L475&lt;&gt;"OK","Review","OK")))</f>
        <v/>
      </c>
    </row>
    <row r="476">
      <c r="A476" s="18" t="n"/>
      <c r="B476" s="18" t="n"/>
      <c r="C476" s="24">
        <f>IF($B476="","",IFERROR(INDEX('Payment Plans'!$B$5:$B$254,MATCH($B476,'Payment Plans'!$A$5:$A$254,0)),""))</f>
        <v/>
      </c>
      <c r="D476" s="24">
        <f>IF($B476="","",IFERROR(INDEX('Payment Plans'!$D$5:$D$254,MATCH($B476,'Payment Plans'!$A$5:$A$254,0)),""))</f>
        <v/>
      </c>
      <c r="E476" s="46" t="n"/>
      <c r="F476" s="47" t="n"/>
      <c r="G476" s="18" t="n"/>
      <c r="H476" s="18" t="n"/>
      <c r="I476" s="18" t="n"/>
      <c r="J476" s="18" t="n"/>
      <c r="K476" s="18" t="n"/>
      <c r="L476" s="24">
        <f>IF($A476="","",IF(COUNTIF('Payment Plans'!$A$5:$A$254,$B476)=0,"Unknown Plan ID",IF(AND($G476="Posted",$E476&gt;Setup!$B$3),"Future-Dated Payment",IF(COUNTIF($A$5:$A$1004,$A476)&gt;1,"Duplicate Payment ID","OK"))))</f>
        <v/>
      </c>
      <c r="M476" s="24">
        <f>IF($A476="","",IF(OR($B476="",$E476="",$F476&lt;=0,$G476="",$H476="",$J476=""),"Review",IF($L476&lt;&gt;"OK","Review","OK")))</f>
        <v/>
      </c>
    </row>
    <row r="477">
      <c r="A477" s="18" t="n"/>
      <c r="B477" s="18" t="n"/>
      <c r="C477" s="24">
        <f>IF($B477="","",IFERROR(INDEX('Payment Plans'!$B$5:$B$254,MATCH($B477,'Payment Plans'!$A$5:$A$254,0)),""))</f>
        <v/>
      </c>
      <c r="D477" s="24">
        <f>IF($B477="","",IFERROR(INDEX('Payment Plans'!$D$5:$D$254,MATCH($B477,'Payment Plans'!$A$5:$A$254,0)),""))</f>
        <v/>
      </c>
      <c r="E477" s="46" t="n"/>
      <c r="F477" s="47" t="n"/>
      <c r="G477" s="18" t="n"/>
      <c r="H477" s="18" t="n"/>
      <c r="I477" s="18" t="n"/>
      <c r="J477" s="18" t="n"/>
      <c r="K477" s="18" t="n"/>
      <c r="L477" s="24">
        <f>IF($A477="","",IF(COUNTIF('Payment Plans'!$A$5:$A$254,$B477)=0,"Unknown Plan ID",IF(AND($G477="Posted",$E477&gt;Setup!$B$3),"Future-Dated Payment",IF(COUNTIF($A$5:$A$1004,$A477)&gt;1,"Duplicate Payment ID","OK"))))</f>
        <v/>
      </c>
      <c r="M477" s="24">
        <f>IF($A477="","",IF(OR($B477="",$E477="",$F477&lt;=0,$G477="",$H477="",$J477=""),"Review",IF($L477&lt;&gt;"OK","Review","OK")))</f>
        <v/>
      </c>
    </row>
    <row r="478">
      <c r="A478" s="18" t="n"/>
      <c r="B478" s="18" t="n"/>
      <c r="C478" s="24">
        <f>IF($B478="","",IFERROR(INDEX('Payment Plans'!$B$5:$B$254,MATCH($B478,'Payment Plans'!$A$5:$A$254,0)),""))</f>
        <v/>
      </c>
      <c r="D478" s="24">
        <f>IF($B478="","",IFERROR(INDEX('Payment Plans'!$D$5:$D$254,MATCH($B478,'Payment Plans'!$A$5:$A$254,0)),""))</f>
        <v/>
      </c>
      <c r="E478" s="46" t="n"/>
      <c r="F478" s="47" t="n"/>
      <c r="G478" s="18" t="n"/>
      <c r="H478" s="18" t="n"/>
      <c r="I478" s="18" t="n"/>
      <c r="J478" s="18" t="n"/>
      <c r="K478" s="18" t="n"/>
      <c r="L478" s="24">
        <f>IF($A478="","",IF(COUNTIF('Payment Plans'!$A$5:$A$254,$B478)=0,"Unknown Plan ID",IF(AND($G478="Posted",$E478&gt;Setup!$B$3),"Future-Dated Payment",IF(COUNTIF($A$5:$A$1004,$A478)&gt;1,"Duplicate Payment ID","OK"))))</f>
        <v/>
      </c>
      <c r="M478" s="24">
        <f>IF($A478="","",IF(OR($B478="",$E478="",$F478&lt;=0,$G478="",$H478="",$J478=""),"Review",IF($L478&lt;&gt;"OK","Review","OK")))</f>
        <v/>
      </c>
    </row>
    <row r="479">
      <c r="A479" s="18" t="n"/>
      <c r="B479" s="18" t="n"/>
      <c r="C479" s="24">
        <f>IF($B479="","",IFERROR(INDEX('Payment Plans'!$B$5:$B$254,MATCH($B479,'Payment Plans'!$A$5:$A$254,0)),""))</f>
        <v/>
      </c>
      <c r="D479" s="24">
        <f>IF($B479="","",IFERROR(INDEX('Payment Plans'!$D$5:$D$254,MATCH($B479,'Payment Plans'!$A$5:$A$254,0)),""))</f>
        <v/>
      </c>
      <c r="E479" s="46" t="n"/>
      <c r="F479" s="47" t="n"/>
      <c r="G479" s="18" t="n"/>
      <c r="H479" s="18" t="n"/>
      <c r="I479" s="18" t="n"/>
      <c r="J479" s="18" t="n"/>
      <c r="K479" s="18" t="n"/>
      <c r="L479" s="24">
        <f>IF($A479="","",IF(COUNTIF('Payment Plans'!$A$5:$A$254,$B479)=0,"Unknown Plan ID",IF(AND($G479="Posted",$E479&gt;Setup!$B$3),"Future-Dated Payment",IF(COUNTIF($A$5:$A$1004,$A479)&gt;1,"Duplicate Payment ID","OK"))))</f>
        <v/>
      </c>
      <c r="M479" s="24">
        <f>IF($A479="","",IF(OR($B479="",$E479="",$F479&lt;=0,$G479="",$H479="",$J479=""),"Review",IF($L479&lt;&gt;"OK","Review","OK")))</f>
        <v/>
      </c>
    </row>
    <row r="480">
      <c r="A480" s="18" t="n"/>
      <c r="B480" s="18" t="n"/>
      <c r="C480" s="24">
        <f>IF($B480="","",IFERROR(INDEX('Payment Plans'!$B$5:$B$254,MATCH($B480,'Payment Plans'!$A$5:$A$254,0)),""))</f>
        <v/>
      </c>
      <c r="D480" s="24">
        <f>IF($B480="","",IFERROR(INDEX('Payment Plans'!$D$5:$D$254,MATCH($B480,'Payment Plans'!$A$5:$A$254,0)),""))</f>
        <v/>
      </c>
      <c r="E480" s="46" t="n"/>
      <c r="F480" s="47" t="n"/>
      <c r="G480" s="18" t="n"/>
      <c r="H480" s="18" t="n"/>
      <c r="I480" s="18" t="n"/>
      <c r="J480" s="18" t="n"/>
      <c r="K480" s="18" t="n"/>
      <c r="L480" s="24">
        <f>IF($A480="","",IF(COUNTIF('Payment Plans'!$A$5:$A$254,$B480)=0,"Unknown Plan ID",IF(AND($G480="Posted",$E480&gt;Setup!$B$3),"Future-Dated Payment",IF(COUNTIF($A$5:$A$1004,$A480)&gt;1,"Duplicate Payment ID","OK"))))</f>
        <v/>
      </c>
      <c r="M480" s="24">
        <f>IF($A480="","",IF(OR($B480="",$E480="",$F480&lt;=0,$G480="",$H480="",$J480=""),"Review",IF($L480&lt;&gt;"OK","Review","OK")))</f>
        <v/>
      </c>
    </row>
    <row r="481">
      <c r="A481" s="18" t="n"/>
      <c r="B481" s="18" t="n"/>
      <c r="C481" s="24">
        <f>IF($B481="","",IFERROR(INDEX('Payment Plans'!$B$5:$B$254,MATCH($B481,'Payment Plans'!$A$5:$A$254,0)),""))</f>
        <v/>
      </c>
      <c r="D481" s="24">
        <f>IF($B481="","",IFERROR(INDEX('Payment Plans'!$D$5:$D$254,MATCH($B481,'Payment Plans'!$A$5:$A$254,0)),""))</f>
        <v/>
      </c>
      <c r="E481" s="46" t="n"/>
      <c r="F481" s="47" t="n"/>
      <c r="G481" s="18" t="n"/>
      <c r="H481" s="18" t="n"/>
      <c r="I481" s="18" t="n"/>
      <c r="J481" s="18" t="n"/>
      <c r="K481" s="18" t="n"/>
      <c r="L481" s="24">
        <f>IF($A481="","",IF(COUNTIF('Payment Plans'!$A$5:$A$254,$B481)=0,"Unknown Plan ID",IF(AND($G481="Posted",$E481&gt;Setup!$B$3),"Future-Dated Payment",IF(COUNTIF($A$5:$A$1004,$A481)&gt;1,"Duplicate Payment ID","OK"))))</f>
        <v/>
      </c>
      <c r="M481" s="24">
        <f>IF($A481="","",IF(OR($B481="",$E481="",$F481&lt;=0,$G481="",$H481="",$J481=""),"Review",IF($L481&lt;&gt;"OK","Review","OK")))</f>
        <v/>
      </c>
    </row>
    <row r="482">
      <c r="A482" s="18" t="n"/>
      <c r="B482" s="18" t="n"/>
      <c r="C482" s="24">
        <f>IF($B482="","",IFERROR(INDEX('Payment Plans'!$B$5:$B$254,MATCH($B482,'Payment Plans'!$A$5:$A$254,0)),""))</f>
        <v/>
      </c>
      <c r="D482" s="24">
        <f>IF($B482="","",IFERROR(INDEX('Payment Plans'!$D$5:$D$254,MATCH($B482,'Payment Plans'!$A$5:$A$254,0)),""))</f>
        <v/>
      </c>
      <c r="E482" s="46" t="n"/>
      <c r="F482" s="47" t="n"/>
      <c r="G482" s="18" t="n"/>
      <c r="H482" s="18" t="n"/>
      <c r="I482" s="18" t="n"/>
      <c r="J482" s="18" t="n"/>
      <c r="K482" s="18" t="n"/>
      <c r="L482" s="24">
        <f>IF($A482="","",IF(COUNTIF('Payment Plans'!$A$5:$A$254,$B482)=0,"Unknown Plan ID",IF(AND($G482="Posted",$E482&gt;Setup!$B$3),"Future-Dated Payment",IF(COUNTIF($A$5:$A$1004,$A482)&gt;1,"Duplicate Payment ID","OK"))))</f>
        <v/>
      </c>
      <c r="M482" s="24">
        <f>IF($A482="","",IF(OR($B482="",$E482="",$F482&lt;=0,$G482="",$H482="",$J482=""),"Review",IF($L482&lt;&gt;"OK","Review","OK")))</f>
        <v/>
      </c>
    </row>
    <row r="483">
      <c r="A483" s="18" t="n"/>
      <c r="B483" s="18" t="n"/>
      <c r="C483" s="24">
        <f>IF($B483="","",IFERROR(INDEX('Payment Plans'!$B$5:$B$254,MATCH($B483,'Payment Plans'!$A$5:$A$254,0)),""))</f>
        <v/>
      </c>
      <c r="D483" s="24">
        <f>IF($B483="","",IFERROR(INDEX('Payment Plans'!$D$5:$D$254,MATCH($B483,'Payment Plans'!$A$5:$A$254,0)),""))</f>
        <v/>
      </c>
      <c r="E483" s="46" t="n"/>
      <c r="F483" s="47" t="n"/>
      <c r="G483" s="18" t="n"/>
      <c r="H483" s="18" t="n"/>
      <c r="I483" s="18" t="n"/>
      <c r="J483" s="18" t="n"/>
      <c r="K483" s="18" t="n"/>
      <c r="L483" s="24">
        <f>IF($A483="","",IF(COUNTIF('Payment Plans'!$A$5:$A$254,$B483)=0,"Unknown Plan ID",IF(AND($G483="Posted",$E483&gt;Setup!$B$3),"Future-Dated Payment",IF(COUNTIF($A$5:$A$1004,$A483)&gt;1,"Duplicate Payment ID","OK"))))</f>
        <v/>
      </c>
      <c r="M483" s="24">
        <f>IF($A483="","",IF(OR($B483="",$E483="",$F483&lt;=0,$G483="",$H483="",$J483=""),"Review",IF($L483&lt;&gt;"OK","Review","OK")))</f>
        <v/>
      </c>
    </row>
    <row r="484">
      <c r="A484" s="18" t="n"/>
      <c r="B484" s="18" t="n"/>
      <c r="C484" s="24">
        <f>IF($B484="","",IFERROR(INDEX('Payment Plans'!$B$5:$B$254,MATCH($B484,'Payment Plans'!$A$5:$A$254,0)),""))</f>
        <v/>
      </c>
      <c r="D484" s="24">
        <f>IF($B484="","",IFERROR(INDEX('Payment Plans'!$D$5:$D$254,MATCH($B484,'Payment Plans'!$A$5:$A$254,0)),""))</f>
        <v/>
      </c>
      <c r="E484" s="46" t="n"/>
      <c r="F484" s="47" t="n"/>
      <c r="G484" s="18" t="n"/>
      <c r="H484" s="18" t="n"/>
      <c r="I484" s="18" t="n"/>
      <c r="J484" s="18" t="n"/>
      <c r="K484" s="18" t="n"/>
      <c r="L484" s="24">
        <f>IF($A484="","",IF(COUNTIF('Payment Plans'!$A$5:$A$254,$B484)=0,"Unknown Plan ID",IF(AND($G484="Posted",$E484&gt;Setup!$B$3),"Future-Dated Payment",IF(COUNTIF($A$5:$A$1004,$A484)&gt;1,"Duplicate Payment ID","OK"))))</f>
        <v/>
      </c>
      <c r="M484" s="24">
        <f>IF($A484="","",IF(OR($B484="",$E484="",$F484&lt;=0,$G484="",$H484="",$J484=""),"Review",IF($L484&lt;&gt;"OK","Review","OK")))</f>
        <v/>
      </c>
    </row>
    <row r="485">
      <c r="A485" s="18" t="n"/>
      <c r="B485" s="18" t="n"/>
      <c r="C485" s="24">
        <f>IF($B485="","",IFERROR(INDEX('Payment Plans'!$B$5:$B$254,MATCH($B485,'Payment Plans'!$A$5:$A$254,0)),""))</f>
        <v/>
      </c>
      <c r="D485" s="24">
        <f>IF($B485="","",IFERROR(INDEX('Payment Plans'!$D$5:$D$254,MATCH($B485,'Payment Plans'!$A$5:$A$254,0)),""))</f>
        <v/>
      </c>
      <c r="E485" s="46" t="n"/>
      <c r="F485" s="47" t="n"/>
      <c r="G485" s="18" t="n"/>
      <c r="H485" s="18" t="n"/>
      <c r="I485" s="18" t="n"/>
      <c r="J485" s="18" t="n"/>
      <c r="K485" s="18" t="n"/>
      <c r="L485" s="24">
        <f>IF($A485="","",IF(COUNTIF('Payment Plans'!$A$5:$A$254,$B485)=0,"Unknown Plan ID",IF(AND($G485="Posted",$E485&gt;Setup!$B$3),"Future-Dated Payment",IF(COUNTIF($A$5:$A$1004,$A485)&gt;1,"Duplicate Payment ID","OK"))))</f>
        <v/>
      </c>
      <c r="M485" s="24">
        <f>IF($A485="","",IF(OR($B485="",$E485="",$F485&lt;=0,$G485="",$H485="",$J485=""),"Review",IF($L485&lt;&gt;"OK","Review","OK")))</f>
        <v/>
      </c>
    </row>
    <row r="486">
      <c r="A486" s="18" t="n"/>
      <c r="B486" s="18" t="n"/>
      <c r="C486" s="24">
        <f>IF($B486="","",IFERROR(INDEX('Payment Plans'!$B$5:$B$254,MATCH($B486,'Payment Plans'!$A$5:$A$254,0)),""))</f>
        <v/>
      </c>
      <c r="D486" s="24">
        <f>IF($B486="","",IFERROR(INDEX('Payment Plans'!$D$5:$D$254,MATCH($B486,'Payment Plans'!$A$5:$A$254,0)),""))</f>
        <v/>
      </c>
      <c r="E486" s="46" t="n"/>
      <c r="F486" s="47" t="n"/>
      <c r="G486" s="18" t="n"/>
      <c r="H486" s="18" t="n"/>
      <c r="I486" s="18" t="n"/>
      <c r="J486" s="18" t="n"/>
      <c r="K486" s="18" t="n"/>
      <c r="L486" s="24">
        <f>IF($A486="","",IF(COUNTIF('Payment Plans'!$A$5:$A$254,$B486)=0,"Unknown Plan ID",IF(AND($G486="Posted",$E486&gt;Setup!$B$3),"Future-Dated Payment",IF(COUNTIF($A$5:$A$1004,$A486)&gt;1,"Duplicate Payment ID","OK"))))</f>
        <v/>
      </c>
      <c r="M486" s="24">
        <f>IF($A486="","",IF(OR($B486="",$E486="",$F486&lt;=0,$G486="",$H486="",$J486=""),"Review",IF($L486&lt;&gt;"OK","Review","OK")))</f>
        <v/>
      </c>
    </row>
    <row r="487">
      <c r="A487" s="18" t="n"/>
      <c r="B487" s="18" t="n"/>
      <c r="C487" s="24">
        <f>IF($B487="","",IFERROR(INDEX('Payment Plans'!$B$5:$B$254,MATCH($B487,'Payment Plans'!$A$5:$A$254,0)),""))</f>
        <v/>
      </c>
      <c r="D487" s="24">
        <f>IF($B487="","",IFERROR(INDEX('Payment Plans'!$D$5:$D$254,MATCH($B487,'Payment Plans'!$A$5:$A$254,0)),""))</f>
        <v/>
      </c>
      <c r="E487" s="46" t="n"/>
      <c r="F487" s="47" t="n"/>
      <c r="G487" s="18" t="n"/>
      <c r="H487" s="18" t="n"/>
      <c r="I487" s="18" t="n"/>
      <c r="J487" s="18" t="n"/>
      <c r="K487" s="18" t="n"/>
      <c r="L487" s="24">
        <f>IF($A487="","",IF(COUNTIF('Payment Plans'!$A$5:$A$254,$B487)=0,"Unknown Plan ID",IF(AND($G487="Posted",$E487&gt;Setup!$B$3),"Future-Dated Payment",IF(COUNTIF($A$5:$A$1004,$A487)&gt;1,"Duplicate Payment ID","OK"))))</f>
        <v/>
      </c>
      <c r="M487" s="24">
        <f>IF($A487="","",IF(OR($B487="",$E487="",$F487&lt;=0,$G487="",$H487="",$J487=""),"Review",IF($L487&lt;&gt;"OK","Review","OK")))</f>
        <v/>
      </c>
    </row>
    <row r="488">
      <c r="A488" s="18" t="n"/>
      <c r="B488" s="18" t="n"/>
      <c r="C488" s="24">
        <f>IF($B488="","",IFERROR(INDEX('Payment Plans'!$B$5:$B$254,MATCH($B488,'Payment Plans'!$A$5:$A$254,0)),""))</f>
        <v/>
      </c>
      <c r="D488" s="24">
        <f>IF($B488="","",IFERROR(INDEX('Payment Plans'!$D$5:$D$254,MATCH($B488,'Payment Plans'!$A$5:$A$254,0)),""))</f>
        <v/>
      </c>
      <c r="E488" s="46" t="n"/>
      <c r="F488" s="47" t="n"/>
      <c r="G488" s="18" t="n"/>
      <c r="H488" s="18" t="n"/>
      <c r="I488" s="18" t="n"/>
      <c r="J488" s="18" t="n"/>
      <c r="K488" s="18" t="n"/>
      <c r="L488" s="24">
        <f>IF($A488="","",IF(COUNTIF('Payment Plans'!$A$5:$A$254,$B488)=0,"Unknown Plan ID",IF(AND($G488="Posted",$E488&gt;Setup!$B$3),"Future-Dated Payment",IF(COUNTIF($A$5:$A$1004,$A488)&gt;1,"Duplicate Payment ID","OK"))))</f>
        <v/>
      </c>
      <c r="M488" s="24">
        <f>IF($A488="","",IF(OR($B488="",$E488="",$F488&lt;=0,$G488="",$H488="",$J488=""),"Review",IF($L488&lt;&gt;"OK","Review","OK")))</f>
        <v/>
      </c>
    </row>
    <row r="489">
      <c r="A489" s="18" t="n"/>
      <c r="B489" s="18" t="n"/>
      <c r="C489" s="24">
        <f>IF($B489="","",IFERROR(INDEX('Payment Plans'!$B$5:$B$254,MATCH($B489,'Payment Plans'!$A$5:$A$254,0)),""))</f>
        <v/>
      </c>
      <c r="D489" s="24">
        <f>IF($B489="","",IFERROR(INDEX('Payment Plans'!$D$5:$D$254,MATCH($B489,'Payment Plans'!$A$5:$A$254,0)),""))</f>
        <v/>
      </c>
      <c r="E489" s="46" t="n"/>
      <c r="F489" s="47" t="n"/>
      <c r="G489" s="18" t="n"/>
      <c r="H489" s="18" t="n"/>
      <c r="I489" s="18" t="n"/>
      <c r="J489" s="18" t="n"/>
      <c r="K489" s="18" t="n"/>
      <c r="L489" s="24">
        <f>IF($A489="","",IF(COUNTIF('Payment Plans'!$A$5:$A$254,$B489)=0,"Unknown Plan ID",IF(AND($G489="Posted",$E489&gt;Setup!$B$3),"Future-Dated Payment",IF(COUNTIF($A$5:$A$1004,$A489)&gt;1,"Duplicate Payment ID","OK"))))</f>
        <v/>
      </c>
      <c r="M489" s="24">
        <f>IF($A489="","",IF(OR($B489="",$E489="",$F489&lt;=0,$G489="",$H489="",$J489=""),"Review",IF($L489&lt;&gt;"OK","Review","OK")))</f>
        <v/>
      </c>
    </row>
    <row r="490">
      <c r="A490" s="18" t="n"/>
      <c r="B490" s="18" t="n"/>
      <c r="C490" s="24">
        <f>IF($B490="","",IFERROR(INDEX('Payment Plans'!$B$5:$B$254,MATCH($B490,'Payment Plans'!$A$5:$A$254,0)),""))</f>
        <v/>
      </c>
      <c r="D490" s="24">
        <f>IF($B490="","",IFERROR(INDEX('Payment Plans'!$D$5:$D$254,MATCH($B490,'Payment Plans'!$A$5:$A$254,0)),""))</f>
        <v/>
      </c>
      <c r="E490" s="46" t="n"/>
      <c r="F490" s="47" t="n"/>
      <c r="G490" s="18" t="n"/>
      <c r="H490" s="18" t="n"/>
      <c r="I490" s="18" t="n"/>
      <c r="J490" s="18" t="n"/>
      <c r="K490" s="18" t="n"/>
      <c r="L490" s="24">
        <f>IF($A490="","",IF(COUNTIF('Payment Plans'!$A$5:$A$254,$B490)=0,"Unknown Plan ID",IF(AND($G490="Posted",$E490&gt;Setup!$B$3),"Future-Dated Payment",IF(COUNTIF($A$5:$A$1004,$A490)&gt;1,"Duplicate Payment ID","OK"))))</f>
        <v/>
      </c>
      <c r="M490" s="24">
        <f>IF($A490="","",IF(OR($B490="",$E490="",$F490&lt;=0,$G490="",$H490="",$J490=""),"Review",IF($L490&lt;&gt;"OK","Review","OK")))</f>
        <v/>
      </c>
    </row>
    <row r="491">
      <c r="A491" s="18" t="n"/>
      <c r="B491" s="18" t="n"/>
      <c r="C491" s="24">
        <f>IF($B491="","",IFERROR(INDEX('Payment Plans'!$B$5:$B$254,MATCH($B491,'Payment Plans'!$A$5:$A$254,0)),""))</f>
        <v/>
      </c>
      <c r="D491" s="24">
        <f>IF($B491="","",IFERROR(INDEX('Payment Plans'!$D$5:$D$254,MATCH($B491,'Payment Plans'!$A$5:$A$254,0)),""))</f>
        <v/>
      </c>
      <c r="E491" s="46" t="n"/>
      <c r="F491" s="47" t="n"/>
      <c r="G491" s="18" t="n"/>
      <c r="H491" s="18" t="n"/>
      <c r="I491" s="18" t="n"/>
      <c r="J491" s="18" t="n"/>
      <c r="K491" s="18" t="n"/>
      <c r="L491" s="24">
        <f>IF($A491="","",IF(COUNTIF('Payment Plans'!$A$5:$A$254,$B491)=0,"Unknown Plan ID",IF(AND($G491="Posted",$E491&gt;Setup!$B$3),"Future-Dated Payment",IF(COUNTIF($A$5:$A$1004,$A491)&gt;1,"Duplicate Payment ID","OK"))))</f>
        <v/>
      </c>
      <c r="M491" s="24">
        <f>IF($A491="","",IF(OR($B491="",$E491="",$F491&lt;=0,$G491="",$H491="",$J491=""),"Review",IF($L491&lt;&gt;"OK","Review","OK")))</f>
        <v/>
      </c>
    </row>
    <row r="492">
      <c r="A492" s="18" t="n"/>
      <c r="B492" s="18" t="n"/>
      <c r="C492" s="24">
        <f>IF($B492="","",IFERROR(INDEX('Payment Plans'!$B$5:$B$254,MATCH($B492,'Payment Plans'!$A$5:$A$254,0)),""))</f>
        <v/>
      </c>
      <c r="D492" s="24">
        <f>IF($B492="","",IFERROR(INDEX('Payment Plans'!$D$5:$D$254,MATCH($B492,'Payment Plans'!$A$5:$A$254,0)),""))</f>
        <v/>
      </c>
      <c r="E492" s="46" t="n"/>
      <c r="F492" s="47" t="n"/>
      <c r="G492" s="18" t="n"/>
      <c r="H492" s="18" t="n"/>
      <c r="I492" s="18" t="n"/>
      <c r="J492" s="18" t="n"/>
      <c r="K492" s="18" t="n"/>
      <c r="L492" s="24">
        <f>IF($A492="","",IF(COUNTIF('Payment Plans'!$A$5:$A$254,$B492)=0,"Unknown Plan ID",IF(AND($G492="Posted",$E492&gt;Setup!$B$3),"Future-Dated Payment",IF(COUNTIF($A$5:$A$1004,$A492)&gt;1,"Duplicate Payment ID","OK"))))</f>
        <v/>
      </c>
      <c r="M492" s="24">
        <f>IF($A492="","",IF(OR($B492="",$E492="",$F492&lt;=0,$G492="",$H492="",$J492=""),"Review",IF($L492&lt;&gt;"OK","Review","OK")))</f>
        <v/>
      </c>
    </row>
    <row r="493">
      <c r="A493" s="18" t="n"/>
      <c r="B493" s="18" t="n"/>
      <c r="C493" s="24">
        <f>IF($B493="","",IFERROR(INDEX('Payment Plans'!$B$5:$B$254,MATCH($B493,'Payment Plans'!$A$5:$A$254,0)),""))</f>
        <v/>
      </c>
      <c r="D493" s="24">
        <f>IF($B493="","",IFERROR(INDEX('Payment Plans'!$D$5:$D$254,MATCH($B493,'Payment Plans'!$A$5:$A$254,0)),""))</f>
        <v/>
      </c>
      <c r="E493" s="46" t="n"/>
      <c r="F493" s="47" t="n"/>
      <c r="G493" s="18" t="n"/>
      <c r="H493" s="18" t="n"/>
      <c r="I493" s="18" t="n"/>
      <c r="J493" s="18" t="n"/>
      <c r="K493" s="18" t="n"/>
      <c r="L493" s="24">
        <f>IF($A493="","",IF(COUNTIF('Payment Plans'!$A$5:$A$254,$B493)=0,"Unknown Plan ID",IF(AND($G493="Posted",$E493&gt;Setup!$B$3),"Future-Dated Payment",IF(COUNTIF($A$5:$A$1004,$A493)&gt;1,"Duplicate Payment ID","OK"))))</f>
        <v/>
      </c>
      <c r="M493" s="24">
        <f>IF($A493="","",IF(OR($B493="",$E493="",$F493&lt;=0,$G493="",$H493="",$J493=""),"Review",IF($L493&lt;&gt;"OK","Review","OK")))</f>
        <v/>
      </c>
    </row>
    <row r="494">
      <c r="A494" s="18" t="n"/>
      <c r="B494" s="18" t="n"/>
      <c r="C494" s="24">
        <f>IF($B494="","",IFERROR(INDEX('Payment Plans'!$B$5:$B$254,MATCH($B494,'Payment Plans'!$A$5:$A$254,0)),""))</f>
        <v/>
      </c>
      <c r="D494" s="24">
        <f>IF($B494="","",IFERROR(INDEX('Payment Plans'!$D$5:$D$254,MATCH($B494,'Payment Plans'!$A$5:$A$254,0)),""))</f>
        <v/>
      </c>
      <c r="E494" s="46" t="n"/>
      <c r="F494" s="47" t="n"/>
      <c r="G494" s="18" t="n"/>
      <c r="H494" s="18" t="n"/>
      <c r="I494" s="18" t="n"/>
      <c r="J494" s="18" t="n"/>
      <c r="K494" s="18" t="n"/>
      <c r="L494" s="24">
        <f>IF($A494="","",IF(COUNTIF('Payment Plans'!$A$5:$A$254,$B494)=0,"Unknown Plan ID",IF(AND($G494="Posted",$E494&gt;Setup!$B$3),"Future-Dated Payment",IF(COUNTIF($A$5:$A$1004,$A494)&gt;1,"Duplicate Payment ID","OK"))))</f>
        <v/>
      </c>
      <c r="M494" s="24">
        <f>IF($A494="","",IF(OR($B494="",$E494="",$F494&lt;=0,$G494="",$H494="",$J494=""),"Review",IF($L494&lt;&gt;"OK","Review","OK")))</f>
        <v/>
      </c>
    </row>
    <row r="495">
      <c r="A495" s="18" t="n"/>
      <c r="B495" s="18" t="n"/>
      <c r="C495" s="24">
        <f>IF($B495="","",IFERROR(INDEX('Payment Plans'!$B$5:$B$254,MATCH($B495,'Payment Plans'!$A$5:$A$254,0)),""))</f>
        <v/>
      </c>
      <c r="D495" s="24">
        <f>IF($B495="","",IFERROR(INDEX('Payment Plans'!$D$5:$D$254,MATCH($B495,'Payment Plans'!$A$5:$A$254,0)),""))</f>
        <v/>
      </c>
      <c r="E495" s="46" t="n"/>
      <c r="F495" s="47" t="n"/>
      <c r="G495" s="18" t="n"/>
      <c r="H495" s="18" t="n"/>
      <c r="I495" s="18" t="n"/>
      <c r="J495" s="18" t="n"/>
      <c r="K495" s="18" t="n"/>
      <c r="L495" s="24">
        <f>IF($A495="","",IF(COUNTIF('Payment Plans'!$A$5:$A$254,$B495)=0,"Unknown Plan ID",IF(AND($G495="Posted",$E495&gt;Setup!$B$3),"Future-Dated Payment",IF(COUNTIF($A$5:$A$1004,$A495)&gt;1,"Duplicate Payment ID","OK"))))</f>
        <v/>
      </c>
      <c r="M495" s="24">
        <f>IF($A495="","",IF(OR($B495="",$E495="",$F495&lt;=0,$G495="",$H495="",$J495=""),"Review",IF($L495&lt;&gt;"OK","Review","OK")))</f>
        <v/>
      </c>
    </row>
    <row r="496">
      <c r="A496" s="18" t="n"/>
      <c r="B496" s="18" t="n"/>
      <c r="C496" s="24">
        <f>IF($B496="","",IFERROR(INDEX('Payment Plans'!$B$5:$B$254,MATCH($B496,'Payment Plans'!$A$5:$A$254,0)),""))</f>
        <v/>
      </c>
      <c r="D496" s="24">
        <f>IF($B496="","",IFERROR(INDEX('Payment Plans'!$D$5:$D$254,MATCH($B496,'Payment Plans'!$A$5:$A$254,0)),""))</f>
        <v/>
      </c>
      <c r="E496" s="46" t="n"/>
      <c r="F496" s="47" t="n"/>
      <c r="G496" s="18" t="n"/>
      <c r="H496" s="18" t="n"/>
      <c r="I496" s="18" t="n"/>
      <c r="J496" s="18" t="n"/>
      <c r="K496" s="18" t="n"/>
      <c r="L496" s="24">
        <f>IF($A496="","",IF(COUNTIF('Payment Plans'!$A$5:$A$254,$B496)=0,"Unknown Plan ID",IF(AND($G496="Posted",$E496&gt;Setup!$B$3),"Future-Dated Payment",IF(COUNTIF($A$5:$A$1004,$A496)&gt;1,"Duplicate Payment ID","OK"))))</f>
        <v/>
      </c>
      <c r="M496" s="24">
        <f>IF($A496="","",IF(OR($B496="",$E496="",$F496&lt;=0,$G496="",$H496="",$J496=""),"Review",IF($L496&lt;&gt;"OK","Review","OK")))</f>
        <v/>
      </c>
    </row>
    <row r="497">
      <c r="A497" s="18" t="n"/>
      <c r="B497" s="18" t="n"/>
      <c r="C497" s="24">
        <f>IF($B497="","",IFERROR(INDEX('Payment Plans'!$B$5:$B$254,MATCH($B497,'Payment Plans'!$A$5:$A$254,0)),""))</f>
        <v/>
      </c>
      <c r="D497" s="24">
        <f>IF($B497="","",IFERROR(INDEX('Payment Plans'!$D$5:$D$254,MATCH($B497,'Payment Plans'!$A$5:$A$254,0)),""))</f>
        <v/>
      </c>
      <c r="E497" s="46" t="n"/>
      <c r="F497" s="47" t="n"/>
      <c r="G497" s="18" t="n"/>
      <c r="H497" s="18" t="n"/>
      <c r="I497" s="18" t="n"/>
      <c r="J497" s="18" t="n"/>
      <c r="K497" s="18" t="n"/>
      <c r="L497" s="24">
        <f>IF($A497="","",IF(COUNTIF('Payment Plans'!$A$5:$A$254,$B497)=0,"Unknown Plan ID",IF(AND($G497="Posted",$E497&gt;Setup!$B$3),"Future-Dated Payment",IF(COUNTIF($A$5:$A$1004,$A497)&gt;1,"Duplicate Payment ID","OK"))))</f>
        <v/>
      </c>
      <c r="M497" s="24">
        <f>IF($A497="","",IF(OR($B497="",$E497="",$F497&lt;=0,$G497="",$H497="",$J497=""),"Review",IF($L497&lt;&gt;"OK","Review","OK")))</f>
        <v/>
      </c>
    </row>
    <row r="498">
      <c r="A498" s="18" t="n"/>
      <c r="B498" s="18" t="n"/>
      <c r="C498" s="24">
        <f>IF($B498="","",IFERROR(INDEX('Payment Plans'!$B$5:$B$254,MATCH($B498,'Payment Plans'!$A$5:$A$254,0)),""))</f>
        <v/>
      </c>
      <c r="D498" s="24">
        <f>IF($B498="","",IFERROR(INDEX('Payment Plans'!$D$5:$D$254,MATCH($B498,'Payment Plans'!$A$5:$A$254,0)),""))</f>
        <v/>
      </c>
      <c r="E498" s="46" t="n"/>
      <c r="F498" s="47" t="n"/>
      <c r="G498" s="18" t="n"/>
      <c r="H498" s="18" t="n"/>
      <c r="I498" s="18" t="n"/>
      <c r="J498" s="18" t="n"/>
      <c r="K498" s="18" t="n"/>
      <c r="L498" s="24">
        <f>IF($A498="","",IF(COUNTIF('Payment Plans'!$A$5:$A$254,$B498)=0,"Unknown Plan ID",IF(AND($G498="Posted",$E498&gt;Setup!$B$3),"Future-Dated Payment",IF(COUNTIF($A$5:$A$1004,$A498)&gt;1,"Duplicate Payment ID","OK"))))</f>
        <v/>
      </c>
      <c r="M498" s="24">
        <f>IF($A498="","",IF(OR($B498="",$E498="",$F498&lt;=0,$G498="",$H498="",$J498=""),"Review",IF($L498&lt;&gt;"OK","Review","OK")))</f>
        <v/>
      </c>
    </row>
    <row r="499">
      <c r="A499" s="18" t="n"/>
      <c r="B499" s="18" t="n"/>
      <c r="C499" s="24">
        <f>IF($B499="","",IFERROR(INDEX('Payment Plans'!$B$5:$B$254,MATCH($B499,'Payment Plans'!$A$5:$A$254,0)),""))</f>
        <v/>
      </c>
      <c r="D499" s="24">
        <f>IF($B499="","",IFERROR(INDEX('Payment Plans'!$D$5:$D$254,MATCH($B499,'Payment Plans'!$A$5:$A$254,0)),""))</f>
        <v/>
      </c>
      <c r="E499" s="46" t="n"/>
      <c r="F499" s="47" t="n"/>
      <c r="G499" s="18" t="n"/>
      <c r="H499" s="18" t="n"/>
      <c r="I499" s="18" t="n"/>
      <c r="J499" s="18" t="n"/>
      <c r="K499" s="18" t="n"/>
      <c r="L499" s="24">
        <f>IF($A499="","",IF(COUNTIF('Payment Plans'!$A$5:$A$254,$B499)=0,"Unknown Plan ID",IF(AND($G499="Posted",$E499&gt;Setup!$B$3),"Future-Dated Payment",IF(COUNTIF($A$5:$A$1004,$A499)&gt;1,"Duplicate Payment ID","OK"))))</f>
        <v/>
      </c>
      <c r="M499" s="24">
        <f>IF($A499="","",IF(OR($B499="",$E499="",$F499&lt;=0,$G499="",$H499="",$J499=""),"Review",IF($L499&lt;&gt;"OK","Review","OK")))</f>
        <v/>
      </c>
    </row>
    <row r="500">
      <c r="A500" s="18" t="n"/>
      <c r="B500" s="18" t="n"/>
      <c r="C500" s="24">
        <f>IF($B500="","",IFERROR(INDEX('Payment Plans'!$B$5:$B$254,MATCH($B500,'Payment Plans'!$A$5:$A$254,0)),""))</f>
        <v/>
      </c>
      <c r="D500" s="24">
        <f>IF($B500="","",IFERROR(INDEX('Payment Plans'!$D$5:$D$254,MATCH($B500,'Payment Plans'!$A$5:$A$254,0)),""))</f>
        <v/>
      </c>
      <c r="E500" s="46" t="n"/>
      <c r="F500" s="47" t="n"/>
      <c r="G500" s="18" t="n"/>
      <c r="H500" s="18" t="n"/>
      <c r="I500" s="18" t="n"/>
      <c r="J500" s="18" t="n"/>
      <c r="K500" s="18" t="n"/>
      <c r="L500" s="24">
        <f>IF($A500="","",IF(COUNTIF('Payment Plans'!$A$5:$A$254,$B500)=0,"Unknown Plan ID",IF(AND($G500="Posted",$E500&gt;Setup!$B$3),"Future-Dated Payment",IF(COUNTIF($A$5:$A$1004,$A500)&gt;1,"Duplicate Payment ID","OK"))))</f>
        <v/>
      </c>
      <c r="M500" s="24">
        <f>IF($A500="","",IF(OR($B500="",$E500="",$F500&lt;=0,$G500="",$H500="",$J500=""),"Review",IF($L500&lt;&gt;"OK","Review","OK")))</f>
        <v/>
      </c>
    </row>
    <row r="501">
      <c r="A501" s="18" t="n"/>
      <c r="B501" s="18" t="n"/>
      <c r="C501" s="24">
        <f>IF($B501="","",IFERROR(INDEX('Payment Plans'!$B$5:$B$254,MATCH($B501,'Payment Plans'!$A$5:$A$254,0)),""))</f>
        <v/>
      </c>
      <c r="D501" s="24">
        <f>IF($B501="","",IFERROR(INDEX('Payment Plans'!$D$5:$D$254,MATCH($B501,'Payment Plans'!$A$5:$A$254,0)),""))</f>
        <v/>
      </c>
      <c r="E501" s="46" t="n"/>
      <c r="F501" s="47" t="n"/>
      <c r="G501" s="18" t="n"/>
      <c r="H501" s="18" t="n"/>
      <c r="I501" s="18" t="n"/>
      <c r="J501" s="18" t="n"/>
      <c r="K501" s="18" t="n"/>
      <c r="L501" s="24">
        <f>IF($A501="","",IF(COUNTIF('Payment Plans'!$A$5:$A$254,$B501)=0,"Unknown Plan ID",IF(AND($G501="Posted",$E501&gt;Setup!$B$3),"Future-Dated Payment",IF(COUNTIF($A$5:$A$1004,$A501)&gt;1,"Duplicate Payment ID","OK"))))</f>
        <v/>
      </c>
      <c r="M501" s="24">
        <f>IF($A501="","",IF(OR($B501="",$E501="",$F501&lt;=0,$G501="",$H501="",$J501=""),"Review",IF($L501&lt;&gt;"OK","Review","OK")))</f>
        <v/>
      </c>
    </row>
    <row r="502">
      <c r="A502" s="18" t="n"/>
      <c r="B502" s="18" t="n"/>
      <c r="C502" s="24">
        <f>IF($B502="","",IFERROR(INDEX('Payment Plans'!$B$5:$B$254,MATCH($B502,'Payment Plans'!$A$5:$A$254,0)),""))</f>
        <v/>
      </c>
      <c r="D502" s="24">
        <f>IF($B502="","",IFERROR(INDEX('Payment Plans'!$D$5:$D$254,MATCH($B502,'Payment Plans'!$A$5:$A$254,0)),""))</f>
        <v/>
      </c>
      <c r="E502" s="46" t="n"/>
      <c r="F502" s="47" t="n"/>
      <c r="G502" s="18" t="n"/>
      <c r="H502" s="18" t="n"/>
      <c r="I502" s="18" t="n"/>
      <c r="J502" s="18" t="n"/>
      <c r="K502" s="18" t="n"/>
      <c r="L502" s="24">
        <f>IF($A502="","",IF(COUNTIF('Payment Plans'!$A$5:$A$254,$B502)=0,"Unknown Plan ID",IF(AND($G502="Posted",$E502&gt;Setup!$B$3),"Future-Dated Payment",IF(COUNTIF($A$5:$A$1004,$A502)&gt;1,"Duplicate Payment ID","OK"))))</f>
        <v/>
      </c>
      <c r="M502" s="24">
        <f>IF($A502="","",IF(OR($B502="",$E502="",$F502&lt;=0,$G502="",$H502="",$J502=""),"Review",IF($L502&lt;&gt;"OK","Review","OK")))</f>
        <v/>
      </c>
    </row>
    <row r="503">
      <c r="A503" s="18" t="n"/>
      <c r="B503" s="18" t="n"/>
      <c r="C503" s="24">
        <f>IF($B503="","",IFERROR(INDEX('Payment Plans'!$B$5:$B$254,MATCH($B503,'Payment Plans'!$A$5:$A$254,0)),""))</f>
        <v/>
      </c>
      <c r="D503" s="24">
        <f>IF($B503="","",IFERROR(INDEX('Payment Plans'!$D$5:$D$254,MATCH($B503,'Payment Plans'!$A$5:$A$254,0)),""))</f>
        <v/>
      </c>
      <c r="E503" s="46" t="n"/>
      <c r="F503" s="47" t="n"/>
      <c r="G503" s="18" t="n"/>
      <c r="H503" s="18" t="n"/>
      <c r="I503" s="18" t="n"/>
      <c r="J503" s="18" t="n"/>
      <c r="K503" s="18" t="n"/>
      <c r="L503" s="24">
        <f>IF($A503="","",IF(COUNTIF('Payment Plans'!$A$5:$A$254,$B503)=0,"Unknown Plan ID",IF(AND($G503="Posted",$E503&gt;Setup!$B$3),"Future-Dated Payment",IF(COUNTIF($A$5:$A$1004,$A503)&gt;1,"Duplicate Payment ID","OK"))))</f>
        <v/>
      </c>
      <c r="M503" s="24">
        <f>IF($A503="","",IF(OR($B503="",$E503="",$F503&lt;=0,$G503="",$H503="",$J503=""),"Review",IF($L503&lt;&gt;"OK","Review","OK")))</f>
        <v/>
      </c>
    </row>
    <row r="504">
      <c r="A504" s="18" t="n"/>
      <c r="B504" s="18" t="n"/>
      <c r="C504" s="24">
        <f>IF($B504="","",IFERROR(INDEX('Payment Plans'!$B$5:$B$254,MATCH($B504,'Payment Plans'!$A$5:$A$254,0)),""))</f>
        <v/>
      </c>
      <c r="D504" s="24">
        <f>IF($B504="","",IFERROR(INDEX('Payment Plans'!$D$5:$D$254,MATCH($B504,'Payment Plans'!$A$5:$A$254,0)),""))</f>
        <v/>
      </c>
      <c r="E504" s="46" t="n"/>
      <c r="F504" s="47" t="n"/>
      <c r="G504" s="18" t="n"/>
      <c r="H504" s="18" t="n"/>
      <c r="I504" s="18" t="n"/>
      <c r="J504" s="18" t="n"/>
      <c r="K504" s="18" t="n"/>
      <c r="L504" s="24">
        <f>IF($A504="","",IF(COUNTIF('Payment Plans'!$A$5:$A$254,$B504)=0,"Unknown Plan ID",IF(AND($G504="Posted",$E504&gt;Setup!$B$3),"Future-Dated Payment",IF(COUNTIF($A$5:$A$1004,$A504)&gt;1,"Duplicate Payment ID","OK"))))</f>
        <v/>
      </c>
      <c r="M504" s="24">
        <f>IF($A504="","",IF(OR($B504="",$E504="",$F504&lt;=0,$G504="",$H504="",$J504=""),"Review",IF($L504&lt;&gt;"OK","Review","OK")))</f>
        <v/>
      </c>
    </row>
    <row r="505">
      <c r="A505" s="18" t="n"/>
      <c r="B505" s="18" t="n"/>
      <c r="C505" s="24">
        <f>IF($B505="","",IFERROR(INDEX('Payment Plans'!$B$5:$B$254,MATCH($B505,'Payment Plans'!$A$5:$A$254,0)),""))</f>
        <v/>
      </c>
      <c r="D505" s="24">
        <f>IF($B505="","",IFERROR(INDEX('Payment Plans'!$D$5:$D$254,MATCH($B505,'Payment Plans'!$A$5:$A$254,0)),""))</f>
        <v/>
      </c>
      <c r="E505" s="46" t="n"/>
      <c r="F505" s="47" t="n"/>
      <c r="G505" s="18" t="n"/>
      <c r="H505" s="18" t="n"/>
      <c r="I505" s="18" t="n"/>
      <c r="J505" s="18" t="n"/>
      <c r="K505" s="18" t="n"/>
      <c r="L505" s="24">
        <f>IF($A505="","",IF(COUNTIF('Payment Plans'!$A$5:$A$254,$B505)=0,"Unknown Plan ID",IF(AND($G505="Posted",$E505&gt;Setup!$B$3),"Future-Dated Payment",IF(COUNTIF($A$5:$A$1004,$A505)&gt;1,"Duplicate Payment ID","OK"))))</f>
        <v/>
      </c>
      <c r="M505" s="24">
        <f>IF($A505="","",IF(OR($B505="",$E505="",$F505&lt;=0,$G505="",$H505="",$J505=""),"Review",IF($L505&lt;&gt;"OK","Review","OK")))</f>
        <v/>
      </c>
    </row>
    <row r="506">
      <c r="A506" s="18" t="n"/>
      <c r="B506" s="18" t="n"/>
      <c r="C506" s="24">
        <f>IF($B506="","",IFERROR(INDEX('Payment Plans'!$B$5:$B$254,MATCH($B506,'Payment Plans'!$A$5:$A$254,0)),""))</f>
        <v/>
      </c>
      <c r="D506" s="24">
        <f>IF($B506="","",IFERROR(INDEX('Payment Plans'!$D$5:$D$254,MATCH($B506,'Payment Plans'!$A$5:$A$254,0)),""))</f>
        <v/>
      </c>
      <c r="E506" s="46" t="n"/>
      <c r="F506" s="47" t="n"/>
      <c r="G506" s="18" t="n"/>
      <c r="H506" s="18" t="n"/>
      <c r="I506" s="18" t="n"/>
      <c r="J506" s="18" t="n"/>
      <c r="K506" s="18" t="n"/>
      <c r="L506" s="24">
        <f>IF($A506="","",IF(COUNTIF('Payment Plans'!$A$5:$A$254,$B506)=0,"Unknown Plan ID",IF(AND($G506="Posted",$E506&gt;Setup!$B$3),"Future-Dated Payment",IF(COUNTIF($A$5:$A$1004,$A506)&gt;1,"Duplicate Payment ID","OK"))))</f>
        <v/>
      </c>
      <c r="M506" s="24">
        <f>IF($A506="","",IF(OR($B506="",$E506="",$F506&lt;=0,$G506="",$H506="",$J506=""),"Review",IF($L506&lt;&gt;"OK","Review","OK")))</f>
        <v/>
      </c>
    </row>
    <row r="507">
      <c r="A507" s="18" t="n"/>
      <c r="B507" s="18" t="n"/>
      <c r="C507" s="24">
        <f>IF($B507="","",IFERROR(INDEX('Payment Plans'!$B$5:$B$254,MATCH($B507,'Payment Plans'!$A$5:$A$254,0)),""))</f>
        <v/>
      </c>
      <c r="D507" s="24">
        <f>IF($B507="","",IFERROR(INDEX('Payment Plans'!$D$5:$D$254,MATCH($B507,'Payment Plans'!$A$5:$A$254,0)),""))</f>
        <v/>
      </c>
      <c r="E507" s="46" t="n"/>
      <c r="F507" s="47" t="n"/>
      <c r="G507" s="18" t="n"/>
      <c r="H507" s="18" t="n"/>
      <c r="I507" s="18" t="n"/>
      <c r="J507" s="18" t="n"/>
      <c r="K507" s="18" t="n"/>
      <c r="L507" s="24">
        <f>IF($A507="","",IF(COUNTIF('Payment Plans'!$A$5:$A$254,$B507)=0,"Unknown Plan ID",IF(AND($G507="Posted",$E507&gt;Setup!$B$3),"Future-Dated Payment",IF(COUNTIF($A$5:$A$1004,$A507)&gt;1,"Duplicate Payment ID","OK"))))</f>
        <v/>
      </c>
      <c r="M507" s="24">
        <f>IF($A507="","",IF(OR($B507="",$E507="",$F507&lt;=0,$G507="",$H507="",$J507=""),"Review",IF($L507&lt;&gt;"OK","Review","OK")))</f>
        <v/>
      </c>
    </row>
    <row r="508">
      <c r="A508" s="18" t="n"/>
      <c r="B508" s="18" t="n"/>
      <c r="C508" s="24">
        <f>IF($B508="","",IFERROR(INDEX('Payment Plans'!$B$5:$B$254,MATCH($B508,'Payment Plans'!$A$5:$A$254,0)),""))</f>
        <v/>
      </c>
      <c r="D508" s="24">
        <f>IF($B508="","",IFERROR(INDEX('Payment Plans'!$D$5:$D$254,MATCH($B508,'Payment Plans'!$A$5:$A$254,0)),""))</f>
        <v/>
      </c>
      <c r="E508" s="46" t="n"/>
      <c r="F508" s="47" t="n"/>
      <c r="G508" s="18" t="n"/>
      <c r="H508" s="18" t="n"/>
      <c r="I508" s="18" t="n"/>
      <c r="J508" s="18" t="n"/>
      <c r="K508" s="18" t="n"/>
      <c r="L508" s="24">
        <f>IF($A508="","",IF(COUNTIF('Payment Plans'!$A$5:$A$254,$B508)=0,"Unknown Plan ID",IF(AND($G508="Posted",$E508&gt;Setup!$B$3),"Future-Dated Payment",IF(COUNTIF($A$5:$A$1004,$A508)&gt;1,"Duplicate Payment ID","OK"))))</f>
        <v/>
      </c>
      <c r="M508" s="24">
        <f>IF($A508="","",IF(OR($B508="",$E508="",$F508&lt;=0,$G508="",$H508="",$J508=""),"Review",IF($L508&lt;&gt;"OK","Review","OK")))</f>
        <v/>
      </c>
    </row>
    <row r="509">
      <c r="A509" s="18" t="n"/>
      <c r="B509" s="18" t="n"/>
      <c r="C509" s="24">
        <f>IF($B509="","",IFERROR(INDEX('Payment Plans'!$B$5:$B$254,MATCH($B509,'Payment Plans'!$A$5:$A$254,0)),""))</f>
        <v/>
      </c>
      <c r="D509" s="24">
        <f>IF($B509="","",IFERROR(INDEX('Payment Plans'!$D$5:$D$254,MATCH($B509,'Payment Plans'!$A$5:$A$254,0)),""))</f>
        <v/>
      </c>
      <c r="E509" s="46" t="n"/>
      <c r="F509" s="47" t="n"/>
      <c r="G509" s="18" t="n"/>
      <c r="H509" s="18" t="n"/>
      <c r="I509" s="18" t="n"/>
      <c r="J509" s="18" t="n"/>
      <c r="K509" s="18" t="n"/>
      <c r="L509" s="24">
        <f>IF($A509="","",IF(COUNTIF('Payment Plans'!$A$5:$A$254,$B509)=0,"Unknown Plan ID",IF(AND($G509="Posted",$E509&gt;Setup!$B$3),"Future-Dated Payment",IF(COUNTIF($A$5:$A$1004,$A509)&gt;1,"Duplicate Payment ID","OK"))))</f>
        <v/>
      </c>
      <c r="M509" s="24">
        <f>IF($A509="","",IF(OR($B509="",$E509="",$F509&lt;=0,$G509="",$H509="",$J509=""),"Review",IF($L509&lt;&gt;"OK","Review","OK")))</f>
        <v/>
      </c>
    </row>
    <row r="510">
      <c r="A510" s="18" t="n"/>
      <c r="B510" s="18" t="n"/>
      <c r="C510" s="24">
        <f>IF($B510="","",IFERROR(INDEX('Payment Plans'!$B$5:$B$254,MATCH($B510,'Payment Plans'!$A$5:$A$254,0)),""))</f>
        <v/>
      </c>
      <c r="D510" s="24">
        <f>IF($B510="","",IFERROR(INDEX('Payment Plans'!$D$5:$D$254,MATCH($B510,'Payment Plans'!$A$5:$A$254,0)),""))</f>
        <v/>
      </c>
      <c r="E510" s="46" t="n"/>
      <c r="F510" s="47" t="n"/>
      <c r="G510" s="18" t="n"/>
      <c r="H510" s="18" t="n"/>
      <c r="I510" s="18" t="n"/>
      <c r="J510" s="18" t="n"/>
      <c r="K510" s="18" t="n"/>
      <c r="L510" s="24">
        <f>IF($A510="","",IF(COUNTIF('Payment Plans'!$A$5:$A$254,$B510)=0,"Unknown Plan ID",IF(AND($G510="Posted",$E510&gt;Setup!$B$3),"Future-Dated Payment",IF(COUNTIF($A$5:$A$1004,$A510)&gt;1,"Duplicate Payment ID","OK"))))</f>
        <v/>
      </c>
      <c r="M510" s="24">
        <f>IF($A510="","",IF(OR($B510="",$E510="",$F510&lt;=0,$G510="",$H510="",$J510=""),"Review",IF($L510&lt;&gt;"OK","Review","OK")))</f>
        <v/>
      </c>
    </row>
    <row r="511">
      <c r="A511" s="18" t="n"/>
      <c r="B511" s="18" t="n"/>
      <c r="C511" s="24">
        <f>IF($B511="","",IFERROR(INDEX('Payment Plans'!$B$5:$B$254,MATCH($B511,'Payment Plans'!$A$5:$A$254,0)),""))</f>
        <v/>
      </c>
      <c r="D511" s="24">
        <f>IF($B511="","",IFERROR(INDEX('Payment Plans'!$D$5:$D$254,MATCH($B511,'Payment Plans'!$A$5:$A$254,0)),""))</f>
        <v/>
      </c>
      <c r="E511" s="46" t="n"/>
      <c r="F511" s="47" t="n"/>
      <c r="G511" s="18" t="n"/>
      <c r="H511" s="18" t="n"/>
      <c r="I511" s="18" t="n"/>
      <c r="J511" s="18" t="n"/>
      <c r="K511" s="18" t="n"/>
      <c r="L511" s="24">
        <f>IF($A511="","",IF(COUNTIF('Payment Plans'!$A$5:$A$254,$B511)=0,"Unknown Plan ID",IF(AND($G511="Posted",$E511&gt;Setup!$B$3),"Future-Dated Payment",IF(COUNTIF($A$5:$A$1004,$A511)&gt;1,"Duplicate Payment ID","OK"))))</f>
        <v/>
      </c>
      <c r="M511" s="24">
        <f>IF($A511="","",IF(OR($B511="",$E511="",$F511&lt;=0,$G511="",$H511="",$J511=""),"Review",IF($L511&lt;&gt;"OK","Review","OK")))</f>
        <v/>
      </c>
    </row>
    <row r="512">
      <c r="A512" s="18" t="n"/>
      <c r="B512" s="18" t="n"/>
      <c r="C512" s="24">
        <f>IF($B512="","",IFERROR(INDEX('Payment Plans'!$B$5:$B$254,MATCH($B512,'Payment Plans'!$A$5:$A$254,0)),""))</f>
        <v/>
      </c>
      <c r="D512" s="24">
        <f>IF($B512="","",IFERROR(INDEX('Payment Plans'!$D$5:$D$254,MATCH($B512,'Payment Plans'!$A$5:$A$254,0)),""))</f>
        <v/>
      </c>
      <c r="E512" s="46" t="n"/>
      <c r="F512" s="47" t="n"/>
      <c r="G512" s="18" t="n"/>
      <c r="H512" s="18" t="n"/>
      <c r="I512" s="18" t="n"/>
      <c r="J512" s="18" t="n"/>
      <c r="K512" s="18" t="n"/>
      <c r="L512" s="24">
        <f>IF($A512="","",IF(COUNTIF('Payment Plans'!$A$5:$A$254,$B512)=0,"Unknown Plan ID",IF(AND($G512="Posted",$E512&gt;Setup!$B$3),"Future-Dated Payment",IF(COUNTIF($A$5:$A$1004,$A512)&gt;1,"Duplicate Payment ID","OK"))))</f>
        <v/>
      </c>
      <c r="M512" s="24">
        <f>IF($A512="","",IF(OR($B512="",$E512="",$F512&lt;=0,$G512="",$H512="",$J512=""),"Review",IF($L512&lt;&gt;"OK","Review","OK")))</f>
        <v/>
      </c>
    </row>
    <row r="513">
      <c r="A513" s="18" t="n"/>
      <c r="B513" s="18" t="n"/>
      <c r="C513" s="24">
        <f>IF($B513="","",IFERROR(INDEX('Payment Plans'!$B$5:$B$254,MATCH($B513,'Payment Plans'!$A$5:$A$254,0)),""))</f>
        <v/>
      </c>
      <c r="D513" s="24">
        <f>IF($B513="","",IFERROR(INDEX('Payment Plans'!$D$5:$D$254,MATCH($B513,'Payment Plans'!$A$5:$A$254,0)),""))</f>
        <v/>
      </c>
      <c r="E513" s="46" t="n"/>
      <c r="F513" s="47" t="n"/>
      <c r="G513" s="18" t="n"/>
      <c r="H513" s="18" t="n"/>
      <c r="I513" s="18" t="n"/>
      <c r="J513" s="18" t="n"/>
      <c r="K513" s="18" t="n"/>
      <c r="L513" s="24">
        <f>IF($A513="","",IF(COUNTIF('Payment Plans'!$A$5:$A$254,$B513)=0,"Unknown Plan ID",IF(AND($G513="Posted",$E513&gt;Setup!$B$3),"Future-Dated Payment",IF(COUNTIF($A$5:$A$1004,$A513)&gt;1,"Duplicate Payment ID","OK"))))</f>
        <v/>
      </c>
      <c r="M513" s="24">
        <f>IF($A513="","",IF(OR($B513="",$E513="",$F513&lt;=0,$G513="",$H513="",$J513=""),"Review",IF($L513&lt;&gt;"OK","Review","OK")))</f>
        <v/>
      </c>
    </row>
    <row r="514">
      <c r="A514" s="18" t="n"/>
      <c r="B514" s="18" t="n"/>
      <c r="C514" s="24">
        <f>IF($B514="","",IFERROR(INDEX('Payment Plans'!$B$5:$B$254,MATCH($B514,'Payment Plans'!$A$5:$A$254,0)),""))</f>
        <v/>
      </c>
      <c r="D514" s="24">
        <f>IF($B514="","",IFERROR(INDEX('Payment Plans'!$D$5:$D$254,MATCH($B514,'Payment Plans'!$A$5:$A$254,0)),""))</f>
        <v/>
      </c>
      <c r="E514" s="46" t="n"/>
      <c r="F514" s="47" t="n"/>
      <c r="G514" s="18" t="n"/>
      <c r="H514" s="18" t="n"/>
      <c r="I514" s="18" t="n"/>
      <c r="J514" s="18" t="n"/>
      <c r="K514" s="18" t="n"/>
      <c r="L514" s="24">
        <f>IF($A514="","",IF(COUNTIF('Payment Plans'!$A$5:$A$254,$B514)=0,"Unknown Plan ID",IF(AND($G514="Posted",$E514&gt;Setup!$B$3),"Future-Dated Payment",IF(COUNTIF($A$5:$A$1004,$A514)&gt;1,"Duplicate Payment ID","OK"))))</f>
        <v/>
      </c>
      <c r="M514" s="24">
        <f>IF($A514="","",IF(OR($B514="",$E514="",$F514&lt;=0,$G514="",$H514="",$J514=""),"Review",IF($L514&lt;&gt;"OK","Review","OK")))</f>
        <v/>
      </c>
    </row>
    <row r="515">
      <c r="A515" s="18" t="n"/>
      <c r="B515" s="18" t="n"/>
      <c r="C515" s="24">
        <f>IF($B515="","",IFERROR(INDEX('Payment Plans'!$B$5:$B$254,MATCH($B515,'Payment Plans'!$A$5:$A$254,0)),""))</f>
        <v/>
      </c>
      <c r="D515" s="24">
        <f>IF($B515="","",IFERROR(INDEX('Payment Plans'!$D$5:$D$254,MATCH($B515,'Payment Plans'!$A$5:$A$254,0)),""))</f>
        <v/>
      </c>
      <c r="E515" s="46" t="n"/>
      <c r="F515" s="47" t="n"/>
      <c r="G515" s="18" t="n"/>
      <c r="H515" s="18" t="n"/>
      <c r="I515" s="18" t="n"/>
      <c r="J515" s="18" t="n"/>
      <c r="K515" s="18" t="n"/>
      <c r="L515" s="24">
        <f>IF($A515="","",IF(COUNTIF('Payment Plans'!$A$5:$A$254,$B515)=0,"Unknown Plan ID",IF(AND($G515="Posted",$E515&gt;Setup!$B$3),"Future-Dated Payment",IF(COUNTIF($A$5:$A$1004,$A515)&gt;1,"Duplicate Payment ID","OK"))))</f>
        <v/>
      </c>
      <c r="M515" s="24">
        <f>IF($A515="","",IF(OR($B515="",$E515="",$F515&lt;=0,$G515="",$H515="",$J515=""),"Review",IF($L515&lt;&gt;"OK","Review","OK")))</f>
        <v/>
      </c>
    </row>
    <row r="516">
      <c r="A516" s="18" t="n"/>
      <c r="B516" s="18" t="n"/>
      <c r="C516" s="24">
        <f>IF($B516="","",IFERROR(INDEX('Payment Plans'!$B$5:$B$254,MATCH($B516,'Payment Plans'!$A$5:$A$254,0)),""))</f>
        <v/>
      </c>
      <c r="D516" s="24">
        <f>IF($B516="","",IFERROR(INDEX('Payment Plans'!$D$5:$D$254,MATCH($B516,'Payment Plans'!$A$5:$A$254,0)),""))</f>
        <v/>
      </c>
      <c r="E516" s="46" t="n"/>
      <c r="F516" s="47" t="n"/>
      <c r="G516" s="18" t="n"/>
      <c r="H516" s="18" t="n"/>
      <c r="I516" s="18" t="n"/>
      <c r="J516" s="18" t="n"/>
      <c r="K516" s="18" t="n"/>
      <c r="L516" s="24">
        <f>IF($A516="","",IF(COUNTIF('Payment Plans'!$A$5:$A$254,$B516)=0,"Unknown Plan ID",IF(AND($G516="Posted",$E516&gt;Setup!$B$3),"Future-Dated Payment",IF(COUNTIF($A$5:$A$1004,$A516)&gt;1,"Duplicate Payment ID","OK"))))</f>
        <v/>
      </c>
      <c r="M516" s="24">
        <f>IF($A516="","",IF(OR($B516="",$E516="",$F516&lt;=0,$G516="",$H516="",$J516=""),"Review",IF($L516&lt;&gt;"OK","Review","OK")))</f>
        <v/>
      </c>
    </row>
    <row r="517">
      <c r="A517" s="18" t="n"/>
      <c r="B517" s="18" t="n"/>
      <c r="C517" s="24">
        <f>IF($B517="","",IFERROR(INDEX('Payment Plans'!$B$5:$B$254,MATCH($B517,'Payment Plans'!$A$5:$A$254,0)),""))</f>
        <v/>
      </c>
      <c r="D517" s="24">
        <f>IF($B517="","",IFERROR(INDEX('Payment Plans'!$D$5:$D$254,MATCH($B517,'Payment Plans'!$A$5:$A$254,0)),""))</f>
        <v/>
      </c>
      <c r="E517" s="46" t="n"/>
      <c r="F517" s="47" t="n"/>
      <c r="G517" s="18" t="n"/>
      <c r="H517" s="18" t="n"/>
      <c r="I517" s="18" t="n"/>
      <c r="J517" s="18" t="n"/>
      <c r="K517" s="18" t="n"/>
      <c r="L517" s="24">
        <f>IF($A517="","",IF(COUNTIF('Payment Plans'!$A$5:$A$254,$B517)=0,"Unknown Plan ID",IF(AND($G517="Posted",$E517&gt;Setup!$B$3),"Future-Dated Payment",IF(COUNTIF($A$5:$A$1004,$A517)&gt;1,"Duplicate Payment ID","OK"))))</f>
        <v/>
      </c>
      <c r="M517" s="24">
        <f>IF($A517="","",IF(OR($B517="",$E517="",$F517&lt;=0,$G517="",$H517="",$J517=""),"Review",IF($L517&lt;&gt;"OK","Review","OK")))</f>
        <v/>
      </c>
    </row>
    <row r="518">
      <c r="A518" s="18" t="n"/>
      <c r="B518" s="18" t="n"/>
      <c r="C518" s="24">
        <f>IF($B518="","",IFERROR(INDEX('Payment Plans'!$B$5:$B$254,MATCH($B518,'Payment Plans'!$A$5:$A$254,0)),""))</f>
        <v/>
      </c>
      <c r="D518" s="24">
        <f>IF($B518="","",IFERROR(INDEX('Payment Plans'!$D$5:$D$254,MATCH($B518,'Payment Plans'!$A$5:$A$254,0)),""))</f>
        <v/>
      </c>
      <c r="E518" s="46" t="n"/>
      <c r="F518" s="47" t="n"/>
      <c r="G518" s="18" t="n"/>
      <c r="H518" s="18" t="n"/>
      <c r="I518" s="18" t="n"/>
      <c r="J518" s="18" t="n"/>
      <c r="K518" s="18" t="n"/>
      <c r="L518" s="24">
        <f>IF($A518="","",IF(COUNTIF('Payment Plans'!$A$5:$A$254,$B518)=0,"Unknown Plan ID",IF(AND($G518="Posted",$E518&gt;Setup!$B$3),"Future-Dated Payment",IF(COUNTIF($A$5:$A$1004,$A518)&gt;1,"Duplicate Payment ID","OK"))))</f>
        <v/>
      </c>
      <c r="M518" s="24">
        <f>IF($A518="","",IF(OR($B518="",$E518="",$F518&lt;=0,$G518="",$H518="",$J518=""),"Review",IF($L518&lt;&gt;"OK","Review","OK")))</f>
        <v/>
      </c>
    </row>
    <row r="519">
      <c r="A519" s="18" t="n"/>
      <c r="B519" s="18" t="n"/>
      <c r="C519" s="24">
        <f>IF($B519="","",IFERROR(INDEX('Payment Plans'!$B$5:$B$254,MATCH($B519,'Payment Plans'!$A$5:$A$254,0)),""))</f>
        <v/>
      </c>
      <c r="D519" s="24">
        <f>IF($B519="","",IFERROR(INDEX('Payment Plans'!$D$5:$D$254,MATCH($B519,'Payment Plans'!$A$5:$A$254,0)),""))</f>
        <v/>
      </c>
      <c r="E519" s="46" t="n"/>
      <c r="F519" s="47" t="n"/>
      <c r="G519" s="18" t="n"/>
      <c r="H519" s="18" t="n"/>
      <c r="I519" s="18" t="n"/>
      <c r="J519" s="18" t="n"/>
      <c r="K519" s="18" t="n"/>
      <c r="L519" s="24">
        <f>IF($A519="","",IF(COUNTIF('Payment Plans'!$A$5:$A$254,$B519)=0,"Unknown Plan ID",IF(AND($G519="Posted",$E519&gt;Setup!$B$3),"Future-Dated Payment",IF(COUNTIF($A$5:$A$1004,$A519)&gt;1,"Duplicate Payment ID","OK"))))</f>
        <v/>
      </c>
      <c r="M519" s="24">
        <f>IF($A519="","",IF(OR($B519="",$E519="",$F519&lt;=0,$G519="",$H519="",$J519=""),"Review",IF($L519&lt;&gt;"OK","Review","OK")))</f>
        <v/>
      </c>
    </row>
    <row r="520">
      <c r="A520" s="18" t="n"/>
      <c r="B520" s="18" t="n"/>
      <c r="C520" s="24">
        <f>IF($B520="","",IFERROR(INDEX('Payment Plans'!$B$5:$B$254,MATCH($B520,'Payment Plans'!$A$5:$A$254,0)),""))</f>
        <v/>
      </c>
      <c r="D520" s="24">
        <f>IF($B520="","",IFERROR(INDEX('Payment Plans'!$D$5:$D$254,MATCH($B520,'Payment Plans'!$A$5:$A$254,0)),""))</f>
        <v/>
      </c>
      <c r="E520" s="46" t="n"/>
      <c r="F520" s="47" t="n"/>
      <c r="G520" s="18" t="n"/>
      <c r="H520" s="18" t="n"/>
      <c r="I520" s="18" t="n"/>
      <c r="J520" s="18" t="n"/>
      <c r="K520" s="18" t="n"/>
      <c r="L520" s="24">
        <f>IF($A520="","",IF(COUNTIF('Payment Plans'!$A$5:$A$254,$B520)=0,"Unknown Plan ID",IF(AND($G520="Posted",$E520&gt;Setup!$B$3),"Future-Dated Payment",IF(COUNTIF($A$5:$A$1004,$A520)&gt;1,"Duplicate Payment ID","OK"))))</f>
        <v/>
      </c>
      <c r="M520" s="24">
        <f>IF($A520="","",IF(OR($B520="",$E520="",$F520&lt;=0,$G520="",$H520="",$J520=""),"Review",IF($L520&lt;&gt;"OK","Review","OK")))</f>
        <v/>
      </c>
    </row>
    <row r="521">
      <c r="A521" s="18" t="n"/>
      <c r="B521" s="18" t="n"/>
      <c r="C521" s="24">
        <f>IF($B521="","",IFERROR(INDEX('Payment Plans'!$B$5:$B$254,MATCH($B521,'Payment Plans'!$A$5:$A$254,0)),""))</f>
        <v/>
      </c>
      <c r="D521" s="24">
        <f>IF($B521="","",IFERROR(INDEX('Payment Plans'!$D$5:$D$254,MATCH($B521,'Payment Plans'!$A$5:$A$254,0)),""))</f>
        <v/>
      </c>
      <c r="E521" s="46" t="n"/>
      <c r="F521" s="47" t="n"/>
      <c r="G521" s="18" t="n"/>
      <c r="H521" s="18" t="n"/>
      <c r="I521" s="18" t="n"/>
      <c r="J521" s="18" t="n"/>
      <c r="K521" s="18" t="n"/>
      <c r="L521" s="24">
        <f>IF($A521="","",IF(COUNTIF('Payment Plans'!$A$5:$A$254,$B521)=0,"Unknown Plan ID",IF(AND($G521="Posted",$E521&gt;Setup!$B$3),"Future-Dated Payment",IF(COUNTIF($A$5:$A$1004,$A521)&gt;1,"Duplicate Payment ID","OK"))))</f>
        <v/>
      </c>
      <c r="M521" s="24">
        <f>IF($A521="","",IF(OR($B521="",$E521="",$F521&lt;=0,$G521="",$H521="",$J521=""),"Review",IF($L521&lt;&gt;"OK","Review","OK")))</f>
        <v/>
      </c>
    </row>
    <row r="522">
      <c r="A522" s="18" t="n"/>
      <c r="B522" s="18" t="n"/>
      <c r="C522" s="24">
        <f>IF($B522="","",IFERROR(INDEX('Payment Plans'!$B$5:$B$254,MATCH($B522,'Payment Plans'!$A$5:$A$254,0)),""))</f>
        <v/>
      </c>
      <c r="D522" s="24">
        <f>IF($B522="","",IFERROR(INDEX('Payment Plans'!$D$5:$D$254,MATCH($B522,'Payment Plans'!$A$5:$A$254,0)),""))</f>
        <v/>
      </c>
      <c r="E522" s="46" t="n"/>
      <c r="F522" s="47" t="n"/>
      <c r="G522" s="18" t="n"/>
      <c r="H522" s="18" t="n"/>
      <c r="I522" s="18" t="n"/>
      <c r="J522" s="18" t="n"/>
      <c r="K522" s="18" t="n"/>
      <c r="L522" s="24">
        <f>IF($A522="","",IF(COUNTIF('Payment Plans'!$A$5:$A$254,$B522)=0,"Unknown Plan ID",IF(AND($G522="Posted",$E522&gt;Setup!$B$3),"Future-Dated Payment",IF(COUNTIF($A$5:$A$1004,$A522)&gt;1,"Duplicate Payment ID","OK"))))</f>
        <v/>
      </c>
      <c r="M522" s="24">
        <f>IF($A522="","",IF(OR($B522="",$E522="",$F522&lt;=0,$G522="",$H522="",$J522=""),"Review",IF($L522&lt;&gt;"OK","Review","OK")))</f>
        <v/>
      </c>
    </row>
    <row r="523">
      <c r="A523" s="18" t="n"/>
      <c r="B523" s="18" t="n"/>
      <c r="C523" s="24">
        <f>IF($B523="","",IFERROR(INDEX('Payment Plans'!$B$5:$B$254,MATCH($B523,'Payment Plans'!$A$5:$A$254,0)),""))</f>
        <v/>
      </c>
      <c r="D523" s="24">
        <f>IF($B523="","",IFERROR(INDEX('Payment Plans'!$D$5:$D$254,MATCH($B523,'Payment Plans'!$A$5:$A$254,0)),""))</f>
        <v/>
      </c>
      <c r="E523" s="46" t="n"/>
      <c r="F523" s="47" t="n"/>
      <c r="G523" s="18" t="n"/>
      <c r="H523" s="18" t="n"/>
      <c r="I523" s="18" t="n"/>
      <c r="J523" s="18" t="n"/>
      <c r="K523" s="18" t="n"/>
      <c r="L523" s="24">
        <f>IF($A523="","",IF(COUNTIF('Payment Plans'!$A$5:$A$254,$B523)=0,"Unknown Plan ID",IF(AND($G523="Posted",$E523&gt;Setup!$B$3),"Future-Dated Payment",IF(COUNTIF($A$5:$A$1004,$A523)&gt;1,"Duplicate Payment ID","OK"))))</f>
        <v/>
      </c>
      <c r="M523" s="24">
        <f>IF($A523="","",IF(OR($B523="",$E523="",$F523&lt;=0,$G523="",$H523="",$J523=""),"Review",IF($L523&lt;&gt;"OK","Review","OK")))</f>
        <v/>
      </c>
    </row>
    <row r="524">
      <c r="A524" s="18" t="n"/>
      <c r="B524" s="18" t="n"/>
      <c r="C524" s="24">
        <f>IF($B524="","",IFERROR(INDEX('Payment Plans'!$B$5:$B$254,MATCH($B524,'Payment Plans'!$A$5:$A$254,0)),""))</f>
        <v/>
      </c>
      <c r="D524" s="24">
        <f>IF($B524="","",IFERROR(INDEX('Payment Plans'!$D$5:$D$254,MATCH($B524,'Payment Plans'!$A$5:$A$254,0)),""))</f>
        <v/>
      </c>
      <c r="E524" s="46" t="n"/>
      <c r="F524" s="47" t="n"/>
      <c r="G524" s="18" t="n"/>
      <c r="H524" s="18" t="n"/>
      <c r="I524" s="18" t="n"/>
      <c r="J524" s="18" t="n"/>
      <c r="K524" s="18" t="n"/>
      <c r="L524" s="24">
        <f>IF($A524="","",IF(COUNTIF('Payment Plans'!$A$5:$A$254,$B524)=0,"Unknown Plan ID",IF(AND($G524="Posted",$E524&gt;Setup!$B$3),"Future-Dated Payment",IF(COUNTIF($A$5:$A$1004,$A524)&gt;1,"Duplicate Payment ID","OK"))))</f>
        <v/>
      </c>
      <c r="M524" s="24">
        <f>IF($A524="","",IF(OR($B524="",$E524="",$F524&lt;=0,$G524="",$H524="",$J524=""),"Review",IF($L524&lt;&gt;"OK","Review","OK")))</f>
        <v/>
      </c>
    </row>
    <row r="525">
      <c r="A525" s="18" t="n"/>
      <c r="B525" s="18" t="n"/>
      <c r="C525" s="24">
        <f>IF($B525="","",IFERROR(INDEX('Payment Plans'!$B$5:$B$254,MATCH($B525,'Payment Plans'!$A$5:$A$254,0)),""))</f>
        <v/>
      </c>
      <c r="D525" s="24">
        <f>IF($B525="","",IFERROR(INDEX('Payment Plans'!$D$5:$D$254,MATCH($B525,'Payment Plans'!$A$5:$A$254,0)),""))</f>
        <v/>
      </c>
      <c r="E525" s="46" t="n"/>
      <c r="F525" s="47" t="n"/>
      <c r="G525" s="18" t="n"/>
      <c r="H525" s="18" t="n"/>
      <c r="I525" s="18" t="n"/>
      <c r="J525" s="18" t="n"/>
      <c r="K525" s="18" t="n"/>
      <c r="L525" s="24">
        <f>IF($A525="","",IF(COUNTIF('Payment Plans'!$A$5:$A$254,$B525)=0,"Unknown Plan ID",IF(AND($G525="Posted",$E525&gt;Setup!$B$3),"Future-Dated Payment",IF(COUNTIF($A$5:$A$1004,$A525)&gt;1,"Duplicate Payment ID","OK"))))</f>
        <v/>
      </c>
      <c r="M525" s="24">
        <f>IF($A525="","",IF(OR($B525="",$E525="",$F525&lt;=0,$G525="",$H525="",$J525=""),"Review",IF($L525&lt;&gt;"OK","Review","OK")))</f>
        <v/>
      </c>
    </row>
    <row r="526">
      <c r="A526" s="18" t="n"/>
      <c r="B526" s="18" t="n"/>
      <c r="C526" s="24">
        <f>IF($B526="","",IFERROR(INDEX('Payment Plans'!$B$5:$B$254,MATCH($B526,'Payment Plans'!$A$5:$A$254,0)),""))</f>
        <v/>
      </c>
      <c r="D526" s="24">
        <f>IF($B526="","",IFERROR(INDEX('Payment Plans'!$D$5:$D$254,MATCH($B526,'Payment Plans'!$A$5:$A$254,0)),""))</f>
        <v/>
      </c>
      <c r="E526" s="46" t="n"/>
      <c r="F526" s="47" t="n"/>
      <c r="G526" s="18" t="n"/>
      <c r="H526" s="18" t="n"/>
      <c r="I526" s="18" t="n"/>
      <c r="J526" s="18" t="n"/>
      <c r="K526" s="18" t="n"/>
      <c r="L526" s="24">
        <f>IF($A526="","",IF(COUNTIF('Payment Plans'!$A$5:$A$254,$B526)=0,"Unknown Plan ID",IF(AND($G526="Posted",$E526&gt;Setup!$B$3),"Future-Dated Payment",IF(COUNTIF($A$5:$A$1004,$A526)&gt;1,"Duplicate Payment ID","OK"))))</f>
        <v/>
      </c>
      <c r="M526" s="24">
        <f>IF($A526="","",IF(OR($B526="",$E526="",$F526&lt;=0,$G526="",$H526="",$J526=""),"Review",IF($L526&lt;&gt;"OK","Review","OK")))</f>
        <v/>
      </c>
    </row>
    <row r="527">
      <c r="A527" s="18" t="n"/>
      <c r="B527" s="18" t="n"/>
      <c r="C527" s="24">
        <f>IF($B527="","",IFERROR(INDEX('Payment Plans'!$B$5:$B$254,MATCH($B527,'Payment Plans'!$A$5:$A$254,0)),""))</f>
        <v/>
      </c>
      <c r="D527" s="24">
        <f>IF($B527="","",IFERROR(INDEX('Payment Plans'!$D$5:$D$254,MATCH($B527,'Payment Plans'!$A$5:$A$254,0)),""))</f>
        <v/>
      </c>
      <c r="E527" s="46" t="n"/>
      <c r="F527" s="47" t="n"/>
      <c r="G527" s="18" t="n"/>
      <c r="H527" s="18" t="n"/>
      <c r="I527" s="18" t="n"/>
      <c r="J527" s="18" t="n"/>
      <c r="K527" s="18" t="n"/>
      <c r="L527" s="24">
        <f>IF($A527="","",IF(COUNTIF('Payment Plans'!$A$5:$A$254,$B527)=0,"Unknown Plan ID",IF(AND($G527="Posted",$E527&gt;Setup!$B$3),"Future-Dated Payment",IF(COUNTIF($A$5:$A$1004,$A527)&gt;1,"Duplicate Payment ID","OK"))))</f>
        <v/>
      </c>
      <c r="M527" s="24">
        <f>IF($A527="","",IF(OR($B527="",$E527="",$F527&lt;=0,$G527="",$H527="",$J527=""),"Review",IF($L527&lt;&gt;"OK","Review","OK")))</f>
        <v/>
      </c>
    </row>
    <row r="528">
      <c r="A528" s="18" t="n"/>
      <c r="B528" s="18" t="n"/>
      <c r="C528" s="24">
        <f>IF($B528="","",IFERROR(INDEX('Payment Plans'!$B$5:$B$254,MATCH($B528,'Payment Plans'!$A$5:$A$254,0)),""))</f>
        <v/>
      </c>
      <c r="D528" s="24">
        <f>IF($B528="","",IFERROR(INDEX('Payment Plans'!$D$5:$D$254,MATCH($B528,'Payment Plans'!$A$5:$A$254,0)),""))</f>
        <v/>
      </c>
      <c r="E528" s="46" t="n"/>
      <c r="F528" s="47" t="n"/>
      <c r="G528" s="18" t="n"/>
      <c r="H528" s="18" t="n"/>
      <c r="I528" s="18" t="n"/>
      <c r="J528" s="18" t="n"/>
      <c r="K528" s="18" t="n"/>
      <c r="L528" s="24">
        <f>IF($A528="","",IF(COUNTIF('Payment Plans'!$A$5:$A$254,$B528)=0,"Unknown Plan ID",IF(AND($G528="Posted",$E528&gt;Setup!$B$3),"Future-Dated Payment",IF(COUNTIF($A$5:$A$1004,$A528)&gt;1,"Duplicate Payment ID","OK"))))</f>
        <v/>
      </c>
      <c r="M528" s="24">
        <f>IF($A528="","",IF(OR($B528="",$E528="",$F528&lt;=0,$G528="",$H528="",$J528=""),"Review",IF($L528&lt;&gt;"OK","Review","OK")))</f>
        <v/>
      </c>
    </row>
    <row r="529">
      <c r="A529" s="18" t="n"/>
      <c r="B529" s="18" t="n"/>
      <c r="C529" s="24">
        <f>IF($B529="","",IFERROR(INDEX('Payment Plans'!$B$5:$B$254,MATCH($B529,'Payment Plans'!$A$5:$A$254,0)),""))</f>
        <v/>
      </c>
      <c r="D529" s="24">
        <f>IF($B529="","",IFERROR(INDEX('Payment Plans'!$D$5:$D$254,MATCH($B529,'Payment Plans'!$A$5:$A$254,0)),""))</f>
        <v/>
      </c>
      <c r="E529" s="46" t="n"/>
      <c r="F529" s="47" t="n"/>
      <c r="G529" s="18" t="n"/>
      <c r="H529" s="18" t="n"/>
      <c r="I529" s="18" t="n"/>
      <c r="J529" s="18" t="n"/>
      <c r="K529" s="18" t="n"/>
      <c r="L529" s="24">
        <f>IF($A529="","",IF(COUNTIF('Payment Plans'!$A$5:$A$254,$B529)=0,"Unknown Plan ID",IF(AND($G529="Posted",$E529&gt;Setup!$B$3),"Future-Dated Payment",IF(COUNTIF($A$5:$A$1004,$A529)&gt;1,"Duplicate Payment ID","OK"))))</f>
        <v/>
      </c>
      <c r="M529" s="24">
        <f>IF($A529="","",IF(OR($B529="",$E529="",$F529&lt;=0,$G529="",$H529="",$J529=""),"Review",IF($L529&lt;&gt;"OK","Review","OK")))</f>
        <v/>
      </c>
    </row>
    <row r="530">
      <c r="A530" s="18" t="n"/>
      <c r="B530" s="18" t="n"/>
      <c r="C530" s="24">
        <f>IF($B530="","",IFERROR(INDEX('Payment Plans'!$B$5:$B$254,MATCH($B530,'Payment Plans'!$A$5:$A$254,0)),""))</f>
        <v/>
      </c>
      <c r="D530" s="24">
        <f>IF($B530="","",IFERROR(INDEX('Payment Plans'!$D$5:$D$254,MATCH($B530,'Payment Plans'!$A$5:$A$254,0)),""))</f>
        <v/>
      </c>
      <c r="E530" s="46" t="n"/>
      <c r="F530" s="47" t="n"/>
      <c r="G530" s="18" t="n"/>
      <c r="H530" s="18" t="n"/>
      <c r="I530" s="18" t="n"/>
      <c r="J530" s="18" t="n"/>
      <c r="K530" s="18" t="n"/>
      <c r="L530" s="24">
        <f>IF($A530="","",IF(COUNTIF('Payment Plans'!$A$5:$A$254,$B530)=0,"Unknown Plan ID",IF(AND($G530="Posted",$E530&gt;Setup!$B$3),"Future-Dated Payment",IF(COUNTIF($A$5:$A$1004,$A530)&gt;1,"Duplicate Payment ID","OK"))))</f>
        <v/>
      </c>
      <c r="M530" s="24">
        <f>IF($A530="","",IF(OR($B530="",$E530="",$F530&lt;=0,$G530="",$H530="",$J530=""),"Review",IF($L530&lt;&gt;"OK","Review","OK")))</f>
        <v/>
      </c>
    </row>
    <row r="531">
      <c r="A531" s="18" t="n"/>
      <c r="B531" s="18" t="n"/>
      <c r="C531" s="24">
        <f>IF($B531="","",IFERROR(INDEX('Payment Plans'!$B$5:$B$254,MATCH($B531,'Payment Plans'!$A$5:$A$254,0)),""))</f>
        <v/>
      </c>
      <c r="D531" s="24">
        <f>IF($B531="","",IFERROR(INDEX('Payment Plans'!$D$5:$D$254,MATCH($B531,'Payment Plans'!$A$5:$A$254,0)),""))</f>
        <v/>
      </c>
      <c r="E531" s="46" t="n"/>
      <c r="F531" s="47" t="n"/>
      <c r="G531" s="18" t="n"/>
      <c r="H531" s="18" t="n"/>
      <c r="I531" s="18" t="n"/>
      <c r="J531" s="18" t="n"/>
      <c r="K531" s="18" t="n"/>
      <c r="L531" s="24">
        <f>IF($A531="","",IF(COUNTIF('Payment Plans'!$A$5:$A$254,$B531)=0,"Unknown Plan ID",IF(AND($G531="Posted",$E531&gt;Setup!$B$3),"Future-Dated Payment",IF(COUNTIF($A$5:$A$1004,$A531)&gt;1,"Duplicate Payment ID","OK"))))</f>
        <v/>
      </c>
      <c r="M531" s="24">
        <f>IF($A531="","",IF(OR($B531="",$E531="",$F531&lt;=0,$G531="",$H531="",$J531=""),"Review",IF($L531&lt;&gt;"OK","Review","OK")))</f>
        <v/>
      </c>
    </row>
    <row r="532">
      <c r="A532" s="18" t="n"/>
      <c r="B532" s="18" t="n"/>
      <c r="C532" s="24">
        <f>IF($B532="","",IFERROR(INDEX('Payment Plans'!$B$5:$B$254,MATCH($B532,'Payment Plans'!$A$5:$A$254,0)),""))</f>
        <v/>
      </c>
      <c r="D532" s="24">
        <f>IF($B532="","",IFERROR(INDEX('Payment Plans'!$D$5:$D$254,MATCH($B532,'Payment Plans'!$A$5:$A$254,0)),""))</f>
        <v/>
      </c>
      <c r="E532" s="46" t="n"/>
      <c r="F532" s="47" t="n"/>
      <c r="G532" s="18" t="n"/>
      <c r="H532" s="18" t="n"/>
      <c r="I532" s="18" t="n"/>
      <c r="J532" s="18" t="n"/>
      <c r="K532" s="18" t="n"/>
      <c r="L532" s="24">
        <f>IF($A532="","",IF(COUNTIF('Payment Plans'!$A$5:$A$254,$B532)=0,"Unknown Plan ID",IF(AND($G532="Posted",$E532&gt;Setup!$B$3),"Future-Dated Payment",IF(COUNTIF($A$5:$A$1004,$A532)&gt;1,"Duplicate Payment ID","OK"))))</f>
        <v/>
      </c>
      <c r="M532" s="24">
        <f>IF($A532="","",IF(OR($B532="",$E532="",$F532&lt;=0,$G532="",$H532="",$J532=""),"Review",IF($L532&lt;&gt;"OK","Review","OK")))</f>
        <v/>
      </c>
    </row>
    <row r="533">
      <c r="A533" s="18" t="n"/>
      <c r="B533" s="18" t="n"/>
      <c r="C533" s="24">
        <f>IF($B533="","",IFERROR(INDEX('Payment Plans'!$B$5:$B$254,MATCH($B533,'Payment Plans'!$A$5:$A$254,0)),""))</f>
        <v/>
      </c>
      <c r="D533" s="24">
        <f>IF($B533="","",IFERROR(INDEX('Payment Plans'!$D$5:$D$254,MATCH($B533,'Payment Plans'!$A$5:$A$254,0)),""))</f>
        <v/>
      </c>
      <c r="E533" s="46" t="n"/>
      <c r="F533" s="47" t="n"/>
      <c r="G533" s="18" t="n"/>
      <c r="H533" s="18" t="n"/>
      <c r="I533" s="18" t="n"/>
      <c r="J533" s="18" t="n"/>
      <c r="K533" s="18" t="n"/>
      <c r="L533" s="24">
        <f>IF($A533="","",IF(COUNTIF('Payment Plans'!$A$5:$A$254,$B533)=0,"Unknown Plan ID",IF(AND($G533="Posted",$E533&gt;Setup!$B$3),"Future-Dated Payment",IF(COUNTIF($A$5:$A$1004,$A533)&gt;1,"Duplicate Payment ID","OK"))))</f>
        <v/>
      </c>
      <c r="M533" s="24">
        <f>IF($A533="","",IF(OR($B533="",$E533="",$F533&lt;=0,$G533="",$H533="",$J533=""),"Review",IF($L533&lt;&gt;"OK","Review","OK")))</f>
        <v/>
      </c>
    </row>
    <row r="534">
      <c r="A534" s="18" t="n"/>
      <c r="B534" s="18" t="n"/>
      <c r="C534" s="24">
        <f>IF($B534="","",IFERROR(INDEX('Payment Plans'!$B$5:$B$254,MATCH($B534,'Payment Plans'!$A$5:$A$254,0)),""))</f>
        <v/>
      </c>
      <c r="D534" s="24">
        <f>IF($B534="","",IFERROR(INDEX('Payment Plans'!$D$5:$D$254,MATCH($B534,'Payment Plans'!$A$5:$A$254,0)),""))</f>
        <v/>
      </c>
      <c r="E534" s="46" t="n"/>
      <c r="F534" s="47" t="n"/>
      <c r="G534" s="18" t="n"/>
      <c r="H534" s="18" t="n"/>
      <c r="I534" s="18" t="n"/>
      <c r="J534" s="18" t="n"/>
      <c r="K534" s="18" t="n"/>
      <c r="L534" s="24">
        <f>IF($A534="","",IF(COUNTIF('Payment Plans'!$A$5:$A$254,$B534)=0,"Unknown Plan ID",IF(AND($G534="Posted",$E534&gt;Setup!$B$3),"Future-Dated Payment",IF(COUNTIF($A$5:$A$1004,$A534)&gt;1,"Duplicate Payment ID","OK"))))</f>
        <v/>
      </c>
      <c r="M534" s="24">
        <f>IF($A534="","",IF(OR($B534="",$E534="",$F534&lt;=0,$G534="",$H534="",$J534=""),"Review",IF($L534&lt;&gt;"OK","Review","OK")))</f>
        <v/>
      </c>
    </row>
    <row r="535">
      <c r="A535" s="18" t="n"/>
      <c r="B535" s="18" t="n"/>
      <c r="C535" s="24">
        <f>IF($B535="","",IFERROR(INDEX('Payment Plans'!$B$5:$B$254,MATCH($B535,'Payment Plans'!$A$5:$A$254,0)),""))</f>
        <v/>
      </c>
      <c r="D535" s="24">
        <f>IF($B535="","",IFERROR(INDEX('Payment Plans'!$D$5:$D$254,MATCH($B535,'Payment Plans'!$A$5:$A$254,0)),""))</f>
        <v/>
      </c>
      <c r="E535" s="46" t="n"/>
      <c r="F535" s="47" t="n"/>
      <c r="G535" s="18" t="n"/>
      <c r="H535" s="18" t="n"/>
      <c r="I535" s="18" t="n"/>
      <c r="J535" s="18" t="n"/>
      <c r="K535" s="18" t="n"/>
      <c r="L535" s="24">
        <f>IF($A535="","",IF(COUNTIF('Payment Plans'!$A$5:$A$254,$B535)=0,"Unknown Plan ID",IF(AND($G535="Posted",$E535&gt;Setup!$B$3),"Future-Dated Payment",IF(COUNTIF($A$5:$A$1004,$A535)&gt;1,"Duplicate Payment ID","OK"))))</f>
        <v/>
      </c>
      <c r="M535" s="24">
        <f>IF($A535="","",IF(OR($B535="",$E535="",$F535&lt;=0,$G535="",$H535="",$J535=""),"Review",IF($L535&lt;&gt;"OK","Review","OK")))</f>
        <v/>
      </c>
    </row>
    <row r="536">
      <c r="A536" s="18" t="n"/>
      <c r="B536" s="18" t="n"/>
      <c r="C536" s="24">
        <f>IF($B536="","",IFERROR(INDEX('Payment Plans'!$B$5:$B$254,MATCH($B536,'Payment Plans'!$A$5:$A$254,0)),""))</f>
        <v/>
      </c>
      <c r="D536" s="24">
        <f>IF($B536="","",IFERROR(INDEX('Payment Plans'!$D$5:$D$254,MATCH($B536,'Payment Plans'!$A$5:$A$254,0)),""))</f>
        <v/>
      </c>
      <c r="E536" s="46" t="n"/>
      <c r="F536" s="47" t="n"/>
      <c r="G536" s="18" t="n"/>
      <c r="H536" s="18" t="n"/>
      <c r="I536" s="18" t="n"/>
      <c r="J536" s="18" t="n"/>
      <c r="K536" s="18" t="n"/>
      <c r="L536" s="24">
        <f>IF($A536="","",IF(COUNTIF('Payment Plans'!$A$5:$A$254,$B536)=0,"Unknown Plan ID",IF(AND($G536="Posted",$E536&gt;Setup!$B$3),"Future-Dated Payment",IF(COUNTIF($A$5:$A$1004,$A536)&gt;1,"Duplicate Payment ID","OK"))))</f>
        <v/>
      </c>
      <c r="M536" s="24">
        <f>IF($A536="","",IF(OR($B536="",$E536="",$F536&lt;=0,$G536="",$H536="",$J536=""),"Review",IF($L536&lt;&gt;"OK","Review","OK")))</f>
        <v/>
      </c>
    </row>
    <row r="537">
      <c r="A537" s="18" t="n"/>
      <c r="B537" s="18" t="n"/>
      <c r="C537" s="24">
        <f>IF($B537="","",IFERROR(INDEX('Payment Plans'!$B$5:$B$254,MATCH($B537,'Payment Plans'!$A$5:$A$254,0)),""))</f>
        <v/>
      </c>
      <c r="D537" s="24">
        <f>IF($B537="","",IFERROR(INDEX('Payment Plans'!$D$5:$D$254,MATCH($B537,'Payment Plans'!$A$5:$A$254,0)),""))</f>
        <v/>
      </c>
      <c r="E537" s="46" t="n"/>
      <c r="F537" s="47" t="n"/>
      <c r="G537" s="18" t="n"/>
      <c r="H537" s="18" t="n"/>
      <c r="I537" s="18" t="n"/>
      <c r="J537" s="18" t="n"/>
      <c r="K537" s="18" t="n"/>
      <c r="L537" s="24">
        <f>IF($A537="","",IF(COUNTIF('Payment Plans'!$A$5:$A$254,$B537)=0,"Unknown Plan ID",IF(AND($G537="Posted",$E537&gt;Setup!$B$3),"Future-Dated Payment",IF(COUNTIF($A$5:$A$1004,$A537)&gt;1,"Duplicate Payment ID","OK"))))</f>
        <v/>
      </c>
      <c r="M537" s="24">
        <f>IF($A537="","",IF(OR($B537="",$E537="",$F537&lt;=0,$G537="",$H537="",$J537=""),"Review",IF($L537&lt;&gt;"OK","Review","OK")))</f>
        <v/>
      </c>
    </row>
    <row r="538">
      <c r="A538" s="18" t="n"/>
      <c r="B538" s="18" t="n"/>
      <c r="C538" s="24">
        <f>IF($B538="","",IFERROR(INDEX('Payment Plans'!$B$5:$B$254,MATCH($B538,'Payment Plans'!$A$5:$A$254,0)),""))</f>
        <v/>
      </c>
      <c r="D538" s="24">
        <f>IF($B538="","",IFERROR(INDEX('Payment Plans'!$D$5:$D$254,MATCH($B538,'Payment Plans'!$A$5:$A$254,0)),""))</f>
        <v/>
      </c>
      <c r="E538" s="46" t="n"/>
      <c r="F538" s="47" t="n"/>
      <c r="G538" s="18" t="n"/>
      <c r="H538" s="18" t="n"/>
      <c r="I538" s="18" t="n"/>
      <c r="J538" s="18" t="n"/>
      <c r="K538" s="18" t="n"/>
      <c r="L538" s="24">
        <f>IF($A538="","",IF(COUNTIF('Payment Plans'!$A$5:$A$254,$B538)=0,"Unknown Plan ID",IF(AND($G538="Posted",$E538&gt;Setup!$B$3),"Future-Dated Payment",IF(COUNTIF($A$5:$A$1004,$A538)&gt;1,"Duplicate Payment ID","OK"))))</f>
        <v/>
      </c>
      <c r="M538" s="24">
        <f>IF($A538="","",IF(OR($B538="",$E538="",$F538&lt;=0,$G538="",$H538="",$J538=""),"Review",IF($L538&lt;&gt;"OK","Review","OK")))</f>
        <v/>
      </c>
    </row>
    <row r="539">
      <c r="A539" s="18" t="n"/>
      <c r="B539" s="18" t="n"/>
      <c r="C539" s="24">
        <f>IF($B539="","",IFERROR(INDEX('Payment Plans'!$B$5:$B$254,MATCH($B539,'Payment Plans'!$A$5:$A$254,0)),""))</f>
        <v/>
      </c>
      <c r="D539" s="24">
        <f>IF($B539="","",IFERROR(INDEX('Payment Plans'!$D$5:$D$254,MATCH($B539,'Payment Plans'!$A$5:$A$254,0)),""))</f>
        <v/>
      </c>
      <c r="E539" s="46" t="n"/>
      <c r="F539" s="47" t="n"/>
      <c r="G539" s="18" t="n"/>
      <c r="H539" s="18" t="n"/>
      <c r="I539" s="18" t="n"/>
      <c r="J539" s="18" t="n"/>
      <c r="K539" s="18" t="n"/>
      <c r="L539" s="24">
        <f>IF($A539="","",IF(COUNTIF('Payment Plans'!$A$5:$A$254,$B539)=0,"Unknown Plan ID",IF(AND($G539="Posted",$E539&gt;Setup!$B$3),"Future-Dated Payment",IF(COUNTIF($A$5:$A$1004,$A539)&gt;1,"Duplicate Payment ID","OK"))))</f>
        <v/>
      </c>
      <c r="M539" s="24">
        <f>IF($A539="","",IF(OR($B539="",$E539="",$F539&lt;=0,$G539="",$H539="",$J539=""),"Review",IF($L539&lt;&gt;"OK","Review","OK")))</f>
        <v/>
      </c>
    </row>
    <row r="540">
      <c r="A540" s="18" t="n"/>
      <c r="B540" s="18" t="n"/>
      <c r="C540" s="24">
        <f>IF($B540="","",IFERROR(INDEX('Payment Plans'!$B$5:$B$254,MATCH($B540,'Payment Plans'!$A$5:$A$254,0)),""))</f>
        <v/>
      </c>
      <c r="D540" s="24">
        <f>IF($B540="","",IFERROR(INDEX('Payment Plans'!$D$5:$D$254,MATCH($B540,'Payment Plans'!$A$5:$A$254,0)),""))</f>
        <v/>
      </c>
      <c r="E540" s="46" t="n"/>
      <c r="F540" s="47" t="n"/>
      <c r="G540" s="18" t="n"/>
      <c r="H540" s="18" t="n"/>
      <c r="I540" s="18" t="n"/>
      <c r="J540" s="18" t="n"/>
      <c r="K540" s="18" t="n"/>
      <c r="L540" s="24">
        <f>IF($A540="","",IF(COUNTIF('Payment Plans'!$A$5:$A$254,$B540)=0,"Unknown Plan ID",IF(AND($G540="Posted",$E540&gt;Setup!$B$3),"Future-Dated Payment",IF(COUNTIF($A$5:$A$1004,$A540)&gt;1,"Duplicate Payment ID","OK"))))</f>
        <v/>
      </c>
      <c r="M540" s="24">
        <f>IF($A540="","",IF(OR($B540="",$E540="",$F540&lt;=0,$G540="",$H540="",$J540=""),"Review",IF($L540&lt;&gt;"OK","Review","OK")))</f>
        <v/>
      </c>
    </row>
    <row r="541">
      <c r="A541" s="18" t="n"/>
      <c r="B541" s="18" t="n"/>
      <c r="C541" s="24">
        <f>IF($B541="","",IFERROR(INDEX('Payment Plans'!$B$5:$B$254,MATCH($B541,'Payment Plans'!$A$5:$A$254,0)),""))</f>
        <v/>
      </c>
      <c r="D541" s="24">
        <f>IF($B541="","",IFERROR(INDEX('Payment Plans'!$D$5:$D$254,MATCH($B541,'Payment Plans'!$A$5:$A$254,0)),""))</f>
        <v/>
      </c>
      <c r="E541" s="46" t="n"/>
      <c r="F541" s="47" t="n"/>
      <c r="G541" s="18" t="n"/>
      <c r="H541" s="18" t="n"/>
      <c r="I541" s="18" t="n"/>
      <c r="J541" s="18" t="n"/>
      <c r="K541" s="18" t="n"/>
      <c r="L541" s="24">
        <f>IF($A541="","",IF(COUNTIF('Payment Plans'!$A$5:$A$254,$B541)=0,"Unknown Plan ID",IF(AND($G541="Posted",$E541&gt;Setup!$B$3),"Future-Dated Payment",IF(COUNTIF($A$5:$A$1004,$A541)&gt;1,"Duplicate Payment ID","OK"))))</f>
        <v/>
      </c>
      <c r="M541" s="24">
        <f>IF($A541="","",IF(OR($B541="",$E541="",$F541&lt;=0,$G541="",$H541="",$J541=""),"Review",IF($L541&lt;&gt;"OK","Review","OK")))</f>
        <v/>
      </c>
    </row>
    <row r="542">
      <c r="A542" s="18" t="n"/>
      <c r="B542" s="18" t="n"/>
      <c r="C542" s="24">
        <f>IF($B542="","",IFERROR(INDEX('Payment Plans'!$B$5:$B$254,MATCH($B542,'Payment Plans'!$A$5:$A$254,0)),""))</f>
        <v/>
      </c>
      <c r="D542" s="24">
        <f>IF($B542="","",IFERROR(INDEX('Payment Plans'!$D$5:$D$254,MATCH($B542,'Payment Plans'!$A$5:$A$254,0)),""))</f>
        <v/>
      </c>
      <c r="E542" s="46" t="n"/>
      <c r="F542" s="47" t="n"/>
      <c r="G542" s="18" t="n"/>
      <c r="H542" s="18" t="n"/>
      <c r="I542" s="18" t="n"/>
      <c r="J542" s="18" t="n"/>
      <c r="K542" s="18" t="n"/>
      <c r="L542" s="24">
        <f>IF($A542="","",IF(COUNTIF('Payment Plans'!$A$5:$A$254,$B542)=0,"Unknown Plan ID",IF(AND($G542="Posted",$E542&gt;Setup!$B$3),"Future-Dated Payment",IF(COUNTIF($A$5:$A$1004,$A542)&gt;1,"Duplicate Payment ID","OK"))))</f>
        <v/>
      </c>
      <c r="M542" s="24">
        <f>IF($A542="","",IF(OR($B542="",$E542="",$F542&lt;=0,$G542="",$H542="",$J542=""),"Review",IF($L542&lt;&gt;"OK","Review","OK")))</f>
        <v/>
      </c>
    </row>
    <row r="543">
      <c r="A543" s="18" t="n"/>
      <c r="B543" s="18" t="n"/>
      <c r="C543" s="24">
        <f>IF($B543="","",IFERROR(INDEX('Payment Plans'!$B$5:$B$254,MATCH($B543,'Payment Plans'!$A$5:$A$254,0)),""))</f>
        <v/>
      </c>
      <c r="D543" s="24">
        <f>IF($B543="","",IFERROR(INDEX('Payment Plans'!$D$5:$D$254,MATCH($B543,'Payment Plans'!$A$5:$A$254,0)),""))</f>
        <v/>
      </c>
      <c r="E543" s="46" t="n"/>
      <c r="F543" s="47" t="n"/>
      <c r="G543" s="18" t="n"/>
      <c r="H543" s="18" t="n"/>
      <c r="I543" s="18" t="n"/>
      <c r="J543" s="18" t="n"/>
      <c r="K543" s="18" t="n"/>
      <c r="L543" s="24">
        <f>IF($A543="","",IF(COUNTIF('Payment Plans'!$A$5:$A$254,$B543)=0,"Unknown Plan ID",IF(AND($G543="Posted",$E543&gt;Setup!$B$3),"Future-Dated Payment",IF(COUNTIF($A$5:$A$1004,$A543)&gt;1,"Duplicate Payment ID","OK"))))</f>
        <v/>
      </c>
      <c r="M543" s="24">
        <f>IF($A543="","",IF(OR($B543="",$E543="",$F543&lt;=0,$G543="",$H543="",$J543=""),"Review",IF($L543&lt;&gt;"OK","Review","OK")))</f>
        <v/>
      </c>
    </row>
    <row r="544">
      <c r="A544" s="18" t="n"/>
      <c r="B544" s="18" t="n"/>
      <c r="C544" s="24">
        <f>IF($B544="","",IFERROR(INDEX('Payment Plans'!$B$5:$B$254,MATCH($B544,'Payment Plans'!$A$5:$A$254,0)),""))</f>
        <v/>
      </c>
      <c r="D544" s="24">
        <f>IF($B544="","",IFERROR(INDEX('Payment Plans'!$D$5:$D$254,MATCH($B544,'Payment Plans'!$A$5:$A$254,0)),""))</f>
        <v/>
      </c>
      <c r="E544" s="46" t="n"/>
      <c r="F544" s="47" t="n"/>
      <c r="G544" s="18" t="n"/>
      <c r="H544" s="18" t="n"/>
      <c r="I544" s="18" t="n"/>
      <c r="J544" s="18" t="n"/>
      <c r="K544" s="18" t="n"/>
      <c r="L544" s="24">
        <f>IF($A544="","",IF(COUNTIF('Payment Plans'!$A$5:$A$254,$B544)=0,"Unknown Plan ID",IF(AND($G544="Posted",$E544&gt;Setup!$B$3),"Future-Dated Payment",IF(COUNTIF($A$5:$A$1004,$A544)&gt;1,"Duplicate Payment ID","OK"))))</f>
        <v/>
      </c>
      <c r="M544" s="24">
        <f>IF($A544="","",IF(OR($B544="",$E544="",$F544&lt;=0,$G544="",$H544="",$J544=""),"Review",IF($L544&lt;&gt;"OK","Review","OK")))</f>
        <v/>
      </c>
    </row>
    <row r="545">
      <c r="A545" s="18" t="n"/>
      <c r="B545" s="18" t="n"/>
      <c r="C545" s="24">
        <f>IF($B545="","",IFERROR(INDEX('Payment Plans'!$B$5:$B$254,MATCH($B545,'Payment Plans'!$A$5:$A$254,0)),""))</f>
        <v/>
      </c>
      <c r="D545" s="24">
        <f>IF($B545="","",IFERROR(INDEX('Payment Plans'!$D$5:$D$254,MATCH($B545,'Payment Plans'!$A$5:$A$254,0)),""))</f>
        <v/>
      </c>
      <c r="E545" s="46" t="n"/>
      <c r="F545" s="47" t="n"/>
      <c r="G545" s="18" t="n"/>
      <c r="H545" s="18" t="n"/>
      <c r="I545" s="18" t="n"/>
      <c r="J545" s="18" t="n"/>
      <c r="K545" s="18" t="n"/>
      <c r="L545" s="24">
        <f>IF($A545="","",IF(COUNTIF('Payment Plans'!$A$5:$A$254,$B545)=0,"Unknown Plan ID",IF(AND($G545="Posted",$E545&gt;Setup!$B$3),"Future-Dated Payment",IF(COUNTIF($A$5:$A$1004,$A545)&gt;1,"Duplicate Payment ID","OK"))))</f>
        <v/>
      </c>
      <c r="M545" s="24">
        <f>IF($A545="","",IF(OR($B545="",$E545="",$F545&lt;=0,$G545="",$H545="",$J545=""),"Review",IF($L545&lt;&gt;"OK","Review","OK")))</f>
        <v/>
      </c>
    </row>
    <row r="546">
      <c r="A546" s="18" t="n"/>
      <c r="B546" s="18" t="n"/>
      <c r="C546" s="24">
        <f>IF($B546="","",IFERROR(INDEX('Payment Plans'!$B$5:$B$254,MATCH($B546,'Payment Plans'!$A$5:$A$254,0)),""))</f>
        <v/>
      </c>
      <c r="D546" s="24">
        <f>IF($B546="","",IFERROR(INDEX('Payment Plans'!$D$5:$D$254,MATCH($B546,'Payment Plans'!$A$5:$A$254,0)),""))</f>
        <v/>
      </c>
      <c r="E546" s="46" t="n"/>
      <c r="F546" s="47" t="n"/>
      <c r="G546" s="18" t="n"/>
      <c r="H546" s="18" t="n"/>
      <c r="I546" s="18" t="n"/>
      <c r="J546" s="18" t="n"/>
      <c r="K546" s="18" t="n"/>
      <c r="L546" s="24">
        <f>IF($A546="","",IF(COUNTIF('Payment Plans'!$A$5:$A$254,$B546)=0,"Unknown Plan ID",IF(AND($G546="Posted",$E546&gt;Setup!$B$3),"Future-Dated Payment",IF(COUNTIF($A$5:$A$1004,$A546)&gt;1,"Duplicate Payment ID","OK"))))</f>
        <v/>
      </c>
      <c r="M546" s="24">
        <f>IF($A546="","",IF(OR($B546="",$E546="",$F546&lt;=0,$G546="",$H546="",$J546=""),"Review",IF($L546&lt;&gt;"OK","Review","OK")))</f>
        <v/>
      </c>
    </row>
    <row r="547">
      <c r="A547" s="18" t="n"/>
      <c r="B547" s="18" t="n"/>
      <c r="C547" s="24">
        <f>IF($B547="","",IFERROR(INDEX('Payment Plans'!$B$5:$B$254,MATCH($B547,'Payment Plans'!$A$5:$A$254,0)),""))</f>
        <v/>
      </c>
      <c r="D547" s="24">
        <f>IF($B547="","",IFERROR(INDEX('Payment Plans'!$D$5:$D$254,MATCH($B547,'Payment Plans'!$A$5:$A$254,0)),""))</f>
        <v/>
      </c>
      <c r="E547" s="46" t="n"/>
      <c r="F547" s="47" t="n"/>
      <c r="G547" s="18" t="n"/>
      <c r="H547" s="18" t="n"/>
      <c r="I547" s="18" t="n"/>
      <c r="J547" s="18" t="n"/>
      <c r="K547" s="18" t="n"/>
      <c r="L547" s="24">
        <f>IF($A547="","",IF(COUNTIF('Payment Plans'!$A$5:$A$254,$B547)=0,"Unknown Plan ID",IF(AND($G547="Posted",$E547&gt;Setup!$B$3),"Future-Dated Payment",IF(COUNTIF($A$5:$A$1004,$A547)&gt;1,"Duplicate Payment ID","OK"))))</f>
        <v/>
      </c>
      <c r="M547" s="24">
        <f>IF($A547="","",IF(OR($B547="",$E547="",$F547&lt;=0,$G547="",$H547="",$J547=""),"Review",IF($L547&lt;&gt;"OK","Review","OK")))</f>
        <v/>
      </c>
    </row>
    <row r="548">
      <c r="A548" s="18" t="n"/>
      <c r="B548" s="18" t="n"/>
      <c r="C548" s="24">
        <f>IF($B548="","",IFERROR(INDEX('Payment Plans'!$B$5:$B$254,MATCH($B548,'Payment Plans'!$A$5:$A$254,0)),""))</f>
        <v/>
      </c>
      <c r="D548" s="24">
        <f>IF($B548="","",IFERROR(INDEX('Payment Plans'!$D$5:$D$254,MATCH($B548,'Payment Plans'!$A$5:$A$254,0)),""))</f>
        <v/>
      </c>
      <c r="E548" s="46" t="n"/>
      <c r="F548" s="47" t="n"/>
      <c r="G548" s="18" t="n"/>
      <c r="H548" s="18" t="n"/>
      <c r="I548" s="18" t="n"/>
      <c r="J548" s="18" t="n"/>
      <c r="K548" s="18" t="n"/>
      <c r="L548" s="24">
        <f>IF($A548="","",IF(COUNTIF('Payment Plans'!$A$5:$A$254,$B548)=0,"Unknown Plan ID",IF(AND($G548="Posted",$E548&gt;Setup!$B$3),"Future-Dated Payment",IF(COUNTIF($A$5:$A$1004,$A548)&gt;1,"Duplicate Payment ID","OK"))))</f>
        <v/>
      </c>
      <c r="M548" s="24">
        <f>IF($A548="","",IF(OR($B548="",$E548="",$F548&lt;=0,$G548="",$H548="",$J548=""),"Review",IF($L548&lt;&gt;"OK","Review","OK")))</f>
        <v/>
      </c>
    </row>
    <row r="549">
      <c r="A549" s="18" t="n"/>
      <c r="B549" s="18" t="n"/>
      <c r="C549" s="24">
        <f>IF($B549="","",IFERROR(INDEX('Payment Plans'!$B$5:$B$254,MATCH($B549,'Payment Plans'!$A$5:$A$254,0)),""))</f>
        <v/>
      </c>
      <c r="D549" s="24">
        <f>IF($B549="","",IFERROR(INDEX('Payment Plans'!$D$5:$D$254,MATCH($B549,'Payment Plans'!$A$5:$A$254,0)),""))</f>
        <v/>
      </c>
      <c r="E549" s="46" t="n"/>
      <c r="F549" s="47" t="n"/>
      <c r="G549" s="18" t="n"/>
      <c r="H549" s="18" t="n"/>
      <c r="I549" s="18" t="n"/>
      <c r="J549" s="18" t="n"/>
      <c r="K549" s="18" t="n"/>
      <c r="L549" s="24">
        <f>IF($A549="","",IF(COUNTIF('Payment Plans'!$A$5:$A$254,$B549)=0,"Unknown Plan ID",IF(AND($G549="Posted",$E549&gt;Setup!$B$3),"Future-Dated Payment",IF(COUNTIF($A$5:$A$1004,$A549)&gt;1,"Duplicate Payment ID","OK"))))</f>
        <v/>
      </c>
      <c r="M549" s="24">
        <f>IF($A549="","",IF(OR($B549="",$E549="",$F549&lt;=0,$G549="",$H549="",$J549=""),"Review",IF($L549&lt;&gt;"OK","Review","OK")))</f>
        <v/>
      </c>
    </row>
    <row r="550">
      <c r="A550" s="18" t="n"/>
      <c r="B550" s="18" t="n"/>
      <c r="C550" s="24">
        <f>IF($B550="","",IFERROR(INDEX('Payment Plans'!$B$5:$B$254,MATCH($B550,'Payment Plans'!$A$5:$A$254,0)),""))</f>
        <v/>
      </c>
      <c r="D550" s="24">
        <f>IF($B550="","",IFERROR(INDEX('Payment Plans'!$D$5:$D$254,MATCH($B550,'Payment Plans'!$A$5:$A$254,0)),""))</f>
        <v/>
      </c>
      <c r="E550" s="46" t="n"/>
      <c r="F550" s="47" t="n"/>
      <c r="G550" s="18" t="n"/>
      <c r="H550" s="18" t="n"/>
      <c r="I550" s="18" t="n"/>
      <c r="J550" s="18" t="n"/>
      <c r="K550" s="18" t="n"/>
      <c r="L550" s="24">
        <f>IF($A550="","",IF(COUNTIF('Payment Plans'!$A$5:$A$254,$B550)=0,"Unknown Plan ID",IF(AND($G550="Posted",$E550&gt;Setup!$B$3),"Future-Dated Payment",IF(COUNTIF($A$5:$A$1004,$A550)&gt;1,"Duplicate Payment ID","OK"))))</f>
        <v/>
      </c>
      <c r="M550" s="24">
        <f>IF($A550="","",IF(OR($B550="",$E550="",$F550&lt;=0,$G550="",$H550="",$J550=""),"Review",IF($L550&lt;&gt;"OK","Review","OK")))</f>
        <v/>
      </c>
    </row>
    <row r="551">
      <c r="A551" s="18" t="n"/>
      <c r="B551" s="18" t="n"/>
      <c r="C551" s="24">
        <f>IF($B551="","",IFERROR(INDEX('Payment Plans'!$B$5:$B$254,MATCH($B551,'Payment Plans'!$A$5:$A$254,0)),""))</f>
        <v/>
      </c>
      <c r="D551" s="24">
        <f>IF($B551="","",IFERROR(INDEX('Payment Plans'!$D$5:$D$254,MATCH($B551,'Payment Plans'!$A$5:$A$254,0)),""))</f>
        <v/>
      </c>
      <c r="E551" s="46" t="n"/>
      <c r="F551" s="47" t="n"/>
      <c r="G551" s="18" t="n"/>
      <c r="H551" s="18" t="n"/>
      <c r="I551" s="18" t="n"/>
      <c r="J551" s="18" t="n"/>
      <c r="K551" s="18" t="n"/>
      <c r="L551" s="24">
        <f>IF($A551="","",IF(COUNTIF('Payment Plans'!$A$5:$A$254,$B551)=0,"Unknown Plan ID",IF(AND($G551="Posted",$E551&gt;Setup!$B$3),"Future-Dated Payment",IF(COUNTIF($A$5:$A$1004,$A551)&gt;1,"Duplicate Payment ID","OK"))))</f>
        <v/>
      </c>
      <c r="M551" s="24">
        <f>IF($A551="","",IF(OR($B551="",$E551="",$F551&lt;=0,$G551="",$H551="",$J551=""),"Review",IF($L551&lt;&gt;"OK","Review","OK")))</f>
        <v/>
      </c>
    </row>
    <row r="552">
      <c r="A552" s="18" t="n"/>
      <c r="B552" s="18" t="n"/>
      <c r="C552" s="24">
        <f>IF($B552="","",IFERROR(INDEX('Payment Plans'!$B$5:$B$254,MATCH($B552,'Payment Plans'!$A$5:$A$254,0)),""))</f>
        <v/>
      </c>
      <c r="D552" s="24">
        <f>IF($B552="","",IFERROR(INDEX('Payment Plans'!$D$5:$D$254,MATCH($B552,'Payment Plans'!$A$5:$A$254,0)),""))</f>
        <v/>
      </c>
      <c r="E552" s="46" t="n"/>
      <c r="F552" s="47" t="n"/>
      <c r="G552" s="18" t="n"/>
      <c r="H552" s="18" t="n"/>
      <c r="I552" s="18" t="n"/>
      <c r="J552" s="18" t="n"/>
      <c r="K552" s="18" t="n"/>
      <c r="L552" s="24">
        <f>IF($A552="","",IF(COUNTIF('Payment Plans'!$A$5:$A$254,$B552)=0,"Unknown Plan ID",IF(AND($G552="Posted",$E552&gt;Setup!$B$3),"Future-Dated Payment",IF(COUNTIF($A$5:$A$1004,$A552)&gt;1,"Duplicate Payment ID","OK"))))</f>
        <v/>
      </c>
      <c r="M552" s="24">
        <f>IF($A552="","",IF(OR($B552="",$E552="",$F552&lt;=0,$G552="",$H552="",$J552=""),"Review",IF($L552&lt;&gt;"OK","Review","OK")))</f>
        <v/>
      </c>
    </row>
    <row r="553">
      <c r="A553" s="18" t="n"/>
      <c r="B553" s="18" t="n"/>
      <c r="C553" s="24">
        <f>IF($B553="","",IFERROR(INDEX('Payment Plans'!$B$5:$B$254,MATCH($B553,'Payment Plans'!$A$5:$A$254,0)),""))</f>
        <v/>
      </c>
      <c r="D553" s="24">
        <f>IF($B553="","",IFERROR(INDEX('Payment Plans'!$D$5:$D$254,MATCH($B553,'Payment Plans'!$A$5:$A$254,0)),""))</f>
        <v/>
      </c>
      <c r="E553" s="46" t="n"/>
      <c r="F553" s="47" t="n"/>
      <c r="G553" s="18" t="n"/>
      <c r="H553" s="18" t="n"/>
      <c r="I553" s="18" t="n"/>
      <c r="J553" s="18" t="n"/>
      <c r="K553" s="18" t="n"/>
      <c r="L553" s="24">
        <f>IF($A553="","",IF(COUNTIF('Payment Plans'!$A$5:$A$254,$B553)=0,"Unknown Plan ID",IF(AND($G553="Posted",$E553&gt;Setup!$B$3),"Future-Dated Payment",IF(COUNTIF($A$5:$A$1004,$A553)&gt;1,"Duplicate Payment ID","OK"))))</f>
        <v/>
      </c>
      <c r="M553" s="24">
        <f>IF($A553="","",IF(OR($B553="",$E553="",$F553&lt;=0,$G553="",$H553="",$J553=""),"Review",IF($L553&lt;&gt;"OK","Review","OK")))</f>
        <v/>
      </c>
    </row>
    <row r="554">
      <c r="A554" s="18" t="n"/>
      <c r="B554" s="18" t="n"/>
      <c r="C554" s="24">
        <f>IF($B554="","",IFERROR(INDEX('Payment Plans'!$B$5:$B$254,MATCH($B554,'Payment Plans'!$A$5:$A$254,0)),""))</f>
        <v/>
      </c>
      <c r="D554" s="24">
        <f>IF($B554="","",IFERROR(INDEX('Payment Plans'!$D$5:$D$254,MATCH($B554,'Payment Plans'!$A$5:$A$254,0)),""))</f>
        <v/>
      </c>
      <c r="E554" s="46" t="n"/>
      <c r="F554" s="47" t="n"/>
      <c r="G554" s="18" t="n"/>
      <c r="H554" s="18" t="n"/>
      <c r="I554" s="18" t="n"/>
      <c r="J554" s="18" t="n"/>
      <c r="K554" s="18" t="n"/>
      <c r="L554" s="24">
        <f>IF($A554="","",IF(COUNTIF('Payment Plans'!$A$5:$A$254,$B554)=0,"Unknown Plan ID",IF(AND($G554="Posted",$E554&gt;Setup!$B$3),"Future-Dated Payment",IF(COUNTIF($A$5:$A$1004,$A554)&gt;1,"Duplicate Payment ID","OK"))))</f>
        <v/>
      </c>
      <c r="M554" s="24">
        <f>IF($A554="","",IF(OR($B554="",$E554="",$F554&lt;=0,$G554="",$H554="",$J554=""),"Review",IF($L554&lt;&gt;"OK","Review","OK")))</f>
        <v/>
      </c>
    </row>
    <row r="555">
      <c r="A555" s="18" t="n"/>
      <c r="B555" s="18" t="n"/>
      <c r="C555" s="24">
        <f>IF($B555="","",IFERROR(INDEX('Payment Plans'!$B$5:$B$254,MATCH($B555,'Payment Plans'!$A$5:$A$254,0)),""))</f>
        <v/>
      </c>
      <c r="D555" s="24">
        <f>IF($B555="","",IFERROR(INDEX('Payment Plans'!$D$5:$D$254,MATCH($B555,'Payment Plans'!$A$5:$A$254,0)),""))</f>
        <v/>
      </c>
      <c r="E555" s="46" t="n"/>
      <c r="F555" s="47" t="n"/>
      <c r="G555" s="18" t="n"/>
      <c r="H555" s="18" t="n"/>
      <c r="I555" s="18" t="n"/>
      <c r="J555" s="18" t="n"/>
      <c r="K555" s="18" t="n"/>
      <c r="L555" s="24">
        <f>IF($A555="","",IF(COUNTIF('Payment Plans'!$A$5:$A$254,$B555)=0,"Unknown Plan ID",IF(AND($G555="Posted",$E555&gt;Setup!$B$3),"Future-Dated Payment",IF(COUNTIF($A$5:$A$1004,$A555)&gt;1,"Duplicate Payment ID","OK"))))</f>
        <v/>
      </c>
      <c r="M555" s="24">
        <f>IF($A555="","",IF(OR($B555="",$E555="",$F555&lt;=0,$G555="",$H555="",$J555=""),"Review",IF($L555&lt;&gt;"OK","Review","OK")))</f>
        <v/>
      </c>
    </row>
    <row r="556">
      <c r="A556" s="18" t="n"/>
      <c r="B556" s="18" t="n"/>
      <c r="C556" s="24">
        <f>IF($B556="","",IFERROR(INDEX('Payment Plans'!$B$5:$B$254,MATCH($B556,'Payment Plans'!$A$5:$A$254,0)),""))</f>
        <v/>
      </c>
      <c r="D556" s="24">
        <f>IF($B556="","",IFERROR(INDEX('Payment Plans'!$D$5:$D$254,MATCH($B556,'Payment Plans'!$A$5:$A$254,0)),""))</f>
        <v/>
      </c>
      <c r="E556" s="46" t="n"/>
      <c r="F556" s="47" t="n"/>
      <c r="G556" s="18" t="n"/>
      <c r="H556" s="18" t="n"/>
      <c r="I556" s="18" t="n"/>
      <c r="J556" s="18" t="n"/>
      <c r="K556" s="18" t="n"/>
      <c r="L556" s="24">
        <f>IF($A556="","",IF(COUNTIF('Payment Plans'!$A$5:$A$254,$B556)=0,"Unknown Plan ID",IF(AND($G556="Posted",$E556&gt;Setup!$B$3),"Future-Dated Payment",IF(COUNTIF($A$5:$A$1004,$A556)&gt;1,"Duplicate Payment ID","OK"))))</f>
        <v/>
      </c>
      <c r="M556" s="24">
        <f>IF($A556="","",IF(OR($B556="",$E556="",$F556&lt;=0,$G556="",$H556="",$J556=""),"Review",IF($L556&lt;&gt;"OK","Review","OK")))</f>
        <v/>
      </c>
    </row>
    <row r="557">
      <c r="A557" s="18" t="n"/>
      <c r="B557" s="18" t="n"/>
      <c r="C557" s="24">
        <f>IF($B557="","",IFERROR(INDEX('Payment Plans'!$B$5:$B$254,MATCH($B557,'Payment Plans'!$A$5:$A$254,0)),""))</f>
        <v/>
      </c>
      <c r="D557" s="24">
        <f>IF($B557="","",IFERROR(INDEX('Payment Plans'!$D$5:$D$254,MATCH($B557,'Payment Plans'!$A$5:$A$254,0)),""))</f>
        <v/>
      </c>
      <c r="E557" s="46" t="n"/>
      <c r="F557" s="47" t="n"/>
      <c r="G557" s="18" t="n"/>
      <c r="H557" s="18" t="n"/>
      <c r="I557" s="18" t="n"/>
      <c r="J557" s="18" t="n"/>
      <c r="K557" s="18" t="n"/>
      <c r="L557" s="24">
        <f>IF($A557="","",IF(COUNTIF('Payment Plans'!$A$5:$A$254,$B557)=0,"Unknown Plan ID",IF(AND($G557="Posted",$E557&gt;Setup!$B$3),"Future-Dated Payment",IF(COUNTIF($A$5:$A$1004,$A557)&gt;1,"Duplicate Payment ID","OK"))))</f>
        <v/>
      </c>
      <c r="M557" s="24">
        <f>IF($A557="","",IF(OR($B557="",$E557="",$F557&lt;=0,$G557="",$H557="",$J557=""),"Review",IF($L557&lt;&gt;"OK","Review","OK")))</f>
        <v/>
      </c>
    </row>
    <row r="558">
      <c r="A558" s="18" t="n"/>
      <c r="B558" s="18" t="n"/>
      <c r="C558" s="24">
        <f>IF($B558="","",IFERROR(INDEX('Payment Plans'!$B$5:$B$254,MATCH($B558,'Payment Plans'!$A$5:$A$254,0)),""))</f>
        <v/>
      </c>
      <c r="D558" s="24">
        <f>IF($B558="","",IFERROR(INDEX('Payment Plans'!$D$5:$D$254,MATCH($B558,'Payment Plans'!$A$5:$A$254,0)),""))</f>
        <v/>
      </c>
      <c r="E558" s="46" t="n"/>
      <c r="F558" s="47" t="n"/>
      <c r="G558" s="18" t="n"/>
      <c r="H558" s="18" t="n"/>
      <c r="I558" s="18" t="n"/>
      <c r="J558" s="18" t="n"/>
      <c r="K558" s="18" t="n"/>
      <c r="L558" s="24">
        <f>IF($A558="","",IF(COUNTIF('Payment Plans'!$A$5:$A$254,$B558)=0,"Unknown Plan ID",IF(AND($G558="Posted",$E558&gt;Setup!$B$3),"Future-Dated Payment",IF(COUNTIF($A$5:$A$1004,$A558)&gt;1,"Duplicate Payment ID","OK"))))</f>
        <v/>
      </c>
      <c r="M558" s="24">
        <f>IF($A558="","",IF(OR($B558="",$E558="",$F558&lt;=0,$G558="",$H558="",$J558=""),"Review",IF($L558&lt;&gt;"OK","Review","OK")))</f>
        <v/>
      </c>
    </row>
    <row r="559">
      <c r="A559" s="18" t="n"/>
      <c r="B559" s="18" t="n"/>
      <c r="C559" s="24">
        <f>IF($B559="","",IFERROR(INDEX('Payment Plans'!$B$5:$B$254,MATCH($B559,'Payment Plans'!$A$5:$A$254,0)),""))</f>
        <v/>
      </c>
      <c r="D559" s="24">
        <f>IF($B559="","",IFERROR(INDEX('Payment Plans'!$D$5:$D$254,MATCH($B559,'Payment Plans'!$A$5:$A$254,0)),""))</f>
        <v/>
      </c>
      <c r="E559" s="46" t="n"/>
      <c r="F559" s="47" t="n"/>
      <c r="G559" s="18" t="n"/>
      <c r="H559" s="18" t="n"/>
      <c r="I559" s="18" t="n"/>
      <c r="J559" s="18" t="n"/>
      <c r="K559" s="18" t="n"/>
      <c r="L559" s="24">
        <f>IF($A559="","",IF(COUNTIF('Payment Plans'!$A$5:$A$254,$B559)=0,"Unknown Plan ID",IF(AND($G559="Posted",$E559&gt;Setup!$B$3),"Future-Dated Payment",IF(COUNTIF($A$5:$A$1004,$A559)&gt;1,"Duplicate Payment ID","OK"))))</f>
        <v/>
      </c>
      <c r="M559" s="24">
        <f>IF($A559="","",IF(OR($B559="",$E559="",$F559&lt;=0,$G559="",$H559="",$J559=""),"Review",IF($L559&lt;&gt;"OK","Review","OK")))</f>
        <v/>
      </c>
    </row>
    <row r="560">
      <c r="A560" s="18" t="n"/>
      <c r="B560" s="18" t="n"/>
      <c r="C560" s="24">
        <f>IF($B560="","",IFERROR(INDEX('Payment Plans'!$B$5:$B$254,MATCH($B560,'Payment Plans'!$A$5:$A$254,0)),""))</f>
        <v/>
      </c>
      <c r="D560" s="24">
        <f>IF($B560="","",IFERROR(INDEX('Payment Plans'!$D$5:$D$254,MATCH($B560,'Payment Plans'!$A$5:$A$254,0)),""))</f>
        <v/>
      </c>
      <c r="E560" s="46" t="n"/>
      <c r="F560" s="47" t="n"/>
      <c r="G560" s="18" t="n"/>
      <c r="H560" s="18" t="n"/>
      <c r="I560" s="18" t="n"/>
      <c r="J560" s="18" t="n"/>
      <c r="K560" s="18" t="n"/>
      <c r="L560" s="24">
        <f>IF($A560="","",IF(COUNTIF('Payment Plans'!$A$5:$A$254,$B560)=0,"Unknown Plan ID",IF(AND($G560="Posted",$E560&gt;Setup!$B$3),"Future-Dated Payment",IF(COUNTIF($A$5:$A$1004,$A560)&gt;1,"Duplicate Payment ID","OK"))))</f>
        <v/>
      </c>
      <c r="M560" s="24">
        <f>IF($A560="","",IF(OR($B560="",$E560="",$F560&lt;=0,$G560="",$H560="",$J560=""),"Review",IF($L560&lt;&gt;"OK","Review","OK")))</f>
        <v/>
      </c>
    </row>
    <row r="561">
      <c r="A561" s="18" t="n"/>
      <c r="B561" s="18" t="n"/>
      <c r="C561" s="24">
        <f>IF($B561="","",IFERROR(INDEX('Payment Plans'!$B$5:$B$254,MATCH($B561,'Payment Plans'!$A$5:$A$254,0)),""))</f>
        <v/>
      </c>
      <c r="D561" s="24">
        <f>IF($B561="","",IFERROR(INDEX('Payment Plans'!$D$5:$D$254,MATCH($B561,'Payment Plans'!$A$5:$A$254,0)),""))</f>
        <v/>
      </c>
      <c r="E561" s="46" t="n"/>
      <c r="F561" s="47" t="n"/>
      <c r="G561" s="18" t="n"/>
      <c r="H561" s="18" t="n"/>
      <c r="I561" s="18" t="n"/>
      <c r="J561" s="18" t="n"/>
      <c r="K561" s="18" t="n"/>
      <c r="L561" s="24">
        <f>IF($A561="","",IF(COUNTIF('Payment Plans'!$A$5:$A$254,$B561)=0,"Unknown Plan ID",IF(AND($G561="Posted",$E561&gt;Setup!$B$3),"Future-Dated Payment",IF(COUNTIF($A$5:$A$1004,$A561)&gt;1,"Duplicate Payment ID","OK"))))</f>
        <v/>
      </c>
      <c r="M561" s="24">
        <f>IF($A561="","",IF(OR($B561="",$E561="",$F561&lt;=0,$G561="",$H561="",$J561=""),"Review",IF($L561&lt;&gt;"OK","Review","OK")))</f>
        <v/>
      </c>
    </row>
    <row r="562">
      <c r="A562" s="18" t="n"/>
      <c r="B562" s="18" t="n"/>
      <c r="C562" s="24">
        <f>IF($B562="","",IFERROR(INDEX('Payment Plans'!$B$5:$B$254,MATCH($B562,'Payment Plans'!$A$5:$A$254,0)),""))</f>
        <v/>
      </c>
      <c r="D562" s="24">
        <f>IF($B562="","",IFERROR(INDEX('Payment Plans'!$D$5:$D$254,MATCH($B562,'Payment Plans'!$A$5:$A$254,0)),""))</f>
        <v/>
      </c>
      <c r="E562" s="46" t="n"/>
      <c r="F562" s="47" t="n"/>
      <c r="G562" s="18" t="n"/>
      <c r="H562" s="18" t="n"/>
      <c r="I562" s="18" t="n"/>
      <c r="J562" s="18" t="n"/>
      <c r="K562" s="18" t="n"/>
      <c r="L562" s="24">
        <f>IF($A562="","",IF(COUNTIF('Payment Plans'!$A$5:$A$254,$B562)=0,"Unknown Plan ID",IF(AND($G562="Posted",$E562&gt;Setup!$B$3),"Future-Dated Payment",IF(COUNTIF($A$5:$A$1004,$A562)&gt;1,"Duplicate Payment ID","OK"))))</f>
        <v/>
      </c>
      <c r="M562" s="24">
        <f>IF($A562="","",IF(OR($B562="",$E562="",$F562&lt;=0,$G562="",$H562="",$J562=""),"Review",IF($L562&lt;&gt;"OK","Review","OK")))</f>
        <v/>
      </c>
    </row>
    <row r="563">
      <c r="A563" s="18" t="n"/>
      <c r="B563" s="18" t="n"/>
      <c r="C563" s="24">
        <f>IF($B563="","",IFERROR(INDEX('Payment Plans'!$B$5:$B$254,MATCH($B563,'Payment Plans'!$A$5:$A$254,0)),""))</f>
        <v/>
      </c>
      <c r="D563" s="24">
        <f>IF($B563="","",IFERROR(INDEX('Payment Plans'!$D$5:$D$254,MATCH($B563,'Payment Plans'!$A$5:$A$254,0)),""))</f>
        <v/>
      </c>
      <c r="E563" s="46" t="n"/>
      <c r="F563" s="47" t="n"/>
      <c r="G563" s="18" t="n"/>
      <c r="H563" s="18" t="n"/>
      <c r="I563" s="18" t="n"/>
      <c r="J563" s="18" t="n"/>
      <c r="K563" s="18" t="n"/>
      <c r="L563" s="24">
        <f>IF($A563="","",IF(COUNTIF('Payment Plans'!$A$5:$A$254,$B563)=0,"Unknown Plan ID",IF(AND($G563="Posted",$E563&gt;Setup!$B$3),"Future-Dated Payment",IF(COUNTIF($A$5:$A$1004,$A563)&gt;1,"Duplicate Payment ID","OK"))))</f>
        <v/>
      </c>
      <c r="M563" s="24">
        <f>IF($A563="","",IF(OR($B563="",$E563="",$F563&lt;=0,$G563="",$H563="",$J563=""),"Review",IF($L563&lt;&gt;"OK","Review","OK")))</f>
        <v/>
      </c>
    </row>
    <row r="564">
      <c r="A564" s="18" t="n"/>
      <c r="B564" s="18" t="n"/>
      <c r="C564" s="24">
        <f>IF($B564="","",IFERROR(INDEX('Payment Plans'!$B$5:$B$254,MATCH($B564,'Payment Plans'!$A$5:$A$254,0)),""))</f>
        <v/>
      </c>
      <c r="D564" s="24">
        <f>IF($B564="","",IFERROR(INDEX('Payment Plans'!$D$5:$D$254,MATCH($B564,'Payment Plans'!$A$5:$A$254,0)),""))</f>
        <v/>
      </c>
      <c r="E564" s="46" t="n"/>
      <c r="F564" s="47" t="n"/>
      <c r="G564" s="18" t="n"/>
      <c r="H564" s="18" t="n"/>
      <c r="I564" s="18" t="n"/>
      <c r="J564" s="18" t="n"/>
      <c r="K564" s="18" t="n"/>
      <c r="L564" s="24">
        <f>IF($A564="","",IF(COUNTIF('Payment Plans'!$A$5:$A$254,$B564)=0,"Unknown Plan ID",IF(AND($G564="Posted",$E564&gt;Setup!$B$3),"Future-Dated Payment",IF(COUNTIF($A$5:$A$1004,$A564)&gt;1,"Duplicate Payment ID","OK"))))</f>
        <v/>
      </c>
      <c r="M564" s="24">
        <f>IF($A564="","",IF(OR($B564="",$E564="",$F564&lt;=0,$G564="",$H564="",$J564=""),"Review",IF($L564&lt;&gt;"OK","Review","OK")))</f>
        <v/>
      </c>
    </row>
    <row r="565">
      <c r="A565" s="18" t="n"/>
      <c r="B565" s="18" t="n"/>
      <c r="C565" s="24">
        <f>IF($B565="","",IFERROR(INDEX('Payment Plans'!$B$5:$B$254,MATCH($B565,'Payment Plans'!$A$5:$A$254,0)),""))</f>
        <v/>
      </c>
      <c r="D565" s="24">
        <f>IF($B565="","",IFERROR(INDEX('Payment Plans'!$D$5:$D$254,MATCH($B565,'Payment Plans'!$A$5:$A$254,0)),""))</f>
        <v/>
      </c>
      <c r="E565" s="46" t="n"/>
      <c r="F565" s="47" t="n"/>
      <c r="G565" s="18" t="n"/>
      <c r="H565" s="18" t="n"/>
      <c r="I565" s="18" t="n"/>
      <c r="J565" s="18" t="n"/>
      <c r="K565" s="18" t="n"/>
      <c r="L565" s="24">
        <f>IF($A565="","",IF(COUNTIF('Payment Plans'!$A$5:$A$254,$B565)=0,"Unknown Plan ID",IF(AND($G565="Posted",$E565&gt;Setup!$B$3),"Future-Dated Payment",IF(COUNTIF($A$5:$A$1004,$A565)&gt;1,"Duplicate Payment ID","OK"))))</f>
        <v/>
      </c>
      <c r="M565" s="24">
        <f>IF($A565="","",IF(OR($B565="",$E565="",$F565&lt;=0,$G565="",$H565="",$J565=""),"Review",IF($L565&lt;&gt;"OK","Review","OK")))</f>
        <v/>
      </c>
    </row>
    <row r="566">
      <c r="A566" s="18" t="n"/>
      <c r="B566" s="18" t="n"/>
      <c r="C566" s="24">
        <f>IF($B566="","",IFERROR(INDEX('Payment Plans'!$B$5:$B$254,MATCH($B566,'Payment Plans'!$A$5:$A$254,0)),""))</f>
        <v/>
      </c>
      <c r="D566" s="24">
        <f>IF($B566="","",IFERROR(INDEX('Payment Plans'!$D$5:$D$254,MATCH($B566,'Payment Plans'!$A$5:$A$254,0)),""))</f>
        <v/>
      </c>
      <c r="E566" s="46" t="n"/>
      <c r="F566" s="47" t="n"/>
      <c r="G566" s="18" t="n"/>
      <c r="H566" s="18" t="n"/>
      <c r="I566" s="18" t="n"/>
      <c r="J566" s="18" t="n"/>
      <c r="K566" s="18" t="n"/>
      <c r="L566" s="24">
        <f>IF($A566="","",IF(COUNTIF('Payment Plans'!$A$5:$A$254,$B566)=0,"Unknown Plan ID",IF(AND($G566="Posted",$E566&gt;Setup!$B$3),"Future-Dated Payment",IF(COUNTIF($A$5:$A$1004,$A566)&gt;1,"Duplicate Payment ID","OK"))))</f>
        <v/>
      </c>
      <c r="M566" s="24">
        <f>IF($A566="","",IF(OR($B566="",$E566="",$F566&lt;=0,$G566="",$H566="",$J566=""),"Review",IF($L566&lt;&gt;"OK","Review","OK")))</f>
        <v/>
      </c>
    </row>
    <row r="567">
      <c r="A567" s="18" t="n"/>
      <c r="B567" s="18" t="n"/>
      <c r="C567" s="24">
        <f>IF($B567="","",IFERROR(INDEX('Payment Plans'!$B$5:$B$254,MATCH($B567,'Payment Plans'!$A$5:$A$254,0)),""))</f>
        <v/>
      </c>
      <c r="D567" s="24">
        <f>IF($B567="","",IFERROR(INDEX('Payment Plans'!$D$5:$D$254,MATCH($B567,'Payment Plans'!$A$5:$A$254,0)),""))</f>
        <v/>
      </c>
      <c r="E567" s="46" t="n"/>
      <c r="F567" s="47" t="n"/>
      <c r="G567" s="18" t="n"/>
      <c r="H567" s="18" t="n"/>
      <c r="I567" s="18" t="n"/>
      <c r="J567" s="18" t="n"/>
      <c r="K567" s="18" t="n"/>
      <c r="L567" s="24">
        <f>IF($A567="","",IF(COUNTIF('Payment Plans'!$A$5:$A$254,$B567)=0,"Unknown Plan ID",IF(AND($G567="Posted",$E567&gt;Setup!$B$3),"Future-Dated Payment",IF(COUNTIF($A$5:$A$1004,$A567)&gt;1,"Duplicate Payment ID","OK"))))</f>
        <v/>
      </c>
      <c r="M567" s="24">
        <f>IF($A567="","",IF(OR($B567="",$E567="",$F567&lt;=0,$G567="",$H567="",$J567=""),"Review",IF($L567&lt;&gt;"OK","Review","OK")))</f>
        <v/>
      </c>
    </row>
    <row r="568">
      <c r="A568" s="18" t="n"/>
      <c r="B568" s="18" t="n"/>
      <c r="C568" s="24">
        <f>IF($B568="","",IFERROR(INDEX('Payment Plans'!$B$5:$B$254,MATCH($B568,'Payment Plans'!$A$5:$A$254,0)),""))</f>
        <v/>
      </c>
      <c r="D568" s="24">
        <f>IF($B568="","",IFERROR(INDEX('Payment Plans'!$D$5:$D$254,MATCH($B568,'Payment Plans'!$A$5:$A$254,0)),""))</f>
        <v/>
      </c>
      <c r="E568" s="46" t="n"/>
      <c r="F568" s="47" t="n"/>
      <c r="G568" s="18" t="n"/>
      <c r="H568" s="18" t="n"/>
      <c r="I568" s="18" t="n"/>
      <c r="J568" s="18" t="n"/>
      <c r="K568" s="18" t="n"/>
      <c r="L568" s="24">
        <f>IF($A568="","",IF(COUNTIF('Payment Plans'!$A$5:$A$254,$B568)=0,"Unknown Plan ID",IF(AND($G568="Posted",$E568&gt;Setup!$B$3),"Future-Dated Payment",IF(COUNTIF($A$5:$A$1004,$A568)&gt;1,"Duplicate Payment ID","OK"))))</f>
        <v/>
      </c>
      <c r="M568" s="24">
        <f>IF($A568="","",IF(OR($B568="",$E568="",$F568&lt;=0,$G568="",$H568="",$J568=""),"Review",IF($L568&lt;&gt;"OK","Review","OK")))</f>
        <v/>
      </c>
    </row>
    <row r="569">
      <c r="A569" s="18" t="n"/>
      <c r="B569" s="18" t="n"/>
      <c r="C569" s="24">
        <f>IF($B569="","",IFERROR(INDEX('Payment Plans'!$B$5:$B$254,MATCH($B569,'Payment Plans'!$A$5:$A$254,0)),""))</f>
        <v/>
      </c>
      <c r="D569" s="24">
        <f>IF($B569="","",IFERROR(INDEX('Payment Plans'!$D$5:$D$254,MATCH($B569,'Payment Plans'!$A$5:$A$254,0)),""))</f>
        <v/>
      </c>
      <c r="E569" s="46" t="n"/>
      <c r="F569" s="47" t="n"/>
      <c r="G569" s="18" t="n"/>
      <c r="H569" s="18" t="n"/>
      <c r="I569" s="18" t="n"/>
      <c r="J569" s="18" t="n"/>
      <c r="K569" s="18" t="n"/>
      <c r="L569" s="24">
        <f>IF($A569="","",IF(COUNTIF('Payment Plans'!$A$5:$A$254,$B569)=0,"Unknown Plan ID",IF(AND($G569="Posted",$E569&gt;Setup!$B$3),"Future-Dated Payment",IF(COUNTIF($A$5:$A$1004,$A569)&gt;1,"Duplicate Payment ID","OK"))))</f>
        <v/>
      </c>
      <c r="M569" s="24">
        <f>IF($A569="","",IF(OR($B569="",$E569="",$F569&lt;=0,$G569="",$H569="",$J569=""),"Review",IF($L569&lt;&gt;"OK","Review","OK")))</f>
        <v/>
      </c>
    </row>
    <row r="570">
      <c r="A570" s="18" t="n"/>
      <c r="B570" s="18" t="n"/>
      <c r="C570" s="24">
        <f>IF($B570="","",IFERROR(INDEX('Payment Plans'!$B$5:$B$254,MATCH($B570,'Payment Plans'!$A$5:$A$254,0)),""))</f>
        <v/>
      </c>
      <c r="D570" s="24">
        <f>IF($B570="","",IFERROR(INDEX('Payment Plans'!$D$5:$D$254,MATCH($B570,'Payment Plans'!$A$5:$A$254,0)),""))</f>
        <v/>
      </c>
      <c r="E570" s="46" t="n"/>
      <c r="F570" s="47" t="n"/>
      <c r="G570" s="18" t="n"/>
      <c r="H570" s="18" t="n"/>
      <c r="I570" s="18" t="n"/>
      <c r="J570" s="18" t="n"/>
      <c r="K570" s="18" t="n"/>
      <c r="L570" s="24">
        <f>IF($A570="","",IF(COUNTIF('Payment Plans'!$A$5:$A$254,$B570)=0,"Unknown Plan ID",IF(AND($G570="Posted",$E570&gt;Setup!$B$3),"Future-Dated Payment",IF(COUNTIF($A$5:$A$1004,$A570)&gt;1,"Duplicate Payment ID","OK"))))</f>
        <v/>
      </c>
      <c r="M570" s="24">
        <f>IF($A570="","",IF(OR($B570="",$E570="",$F570&lt;=0,$G570="",$H570="",$J570=""),"Review",IF($L570&lt;&gt;"OK","Review","OK")))</f>
        <v/>
      </c>
    </row>
    <row r="571">
      <c r="A571" s="18" t="n"/>
      <c r="B571" s="18" t="n"/>
      <c r="C571" s="24">
        <f>IF($B571="","",IFERROR(INDEX('Payment Plans'!$B$5:$B$254,MATCH($B571,'Payment Plans'!$A$5:$A$254,0)),""))</f>
        <v/>
      </c>
      <c r="D571" s="24">
        <f>IF($B571="","",IFERROR(INDEX('Payment Plans'!$D$5:$D$254,MATCH($B571,'Payment Plans'!$A$5:$A$254,0)),""))</f>
        <v/>
      </c>
      <c r="E571" s="46" t="n"/>
      <c r="F571" s="47" t="n"/>
      <c r="G571" s="18" t="n"/>
      <c r="H571" s="18" t="n"/>
      <c r="I571" s="18" t="n"/>
      <c r="J571" s="18" t="n"/>
      <c r="K571" s="18" t="n"/>
      <c r="L571" s="24">
        <f>IF($A571="","",IF(COUNTIF('Payment Plans'!$A$5:$A$254,$B571)=0,"Unknown Plan ID",IF(AND($G571="Posted",$E571&gt;Setup!$B$3),"Future-Dated Payment",IF(COUNTIF($A$5:$A$1004,$A571)&gt;1,"Duplicate Payment ID","OK"))))</f>
        <v/>
      </c>
      <c r="M571" s="24">
        <f>IF($A571="","",IF(OR($B571="",$E571="",$F571&lt;=0,$G571="",$H571="",$J571=""),"Review",IF($L571&lt;&gt;"OK","Review","OK")))</f>
        <v/>
      </c>
    </row>
    <row r="572">
      <c r="A572" s="18" t="n"/>
      <c r="B572" s="18" t="n"/>
      <c r="C572" s="24">
        <f>IF($B572="","",IFERROR(INDEX('Payment Plans'!$B$5:$B$254,MATCH($B572,'Payment Plans'!$A$5:$A$254,0)),""))</f>
        <v/>
      </c>
      <c r="D572" s="24">
        <f>IF($B572="","",IFERROR(INDEX('Payment Plans'!$D$5:$D$254,MATCH($B572,'Payment Plans'!$A$5:$A$254,0)),""))</f>
        <v/>
      </c>
      <c r="E572" s="46" t="n"/>
      <c r="F572" s="47" t="n"/>
      <c r="G572" s="18" t="n"/>
      <c r="H572" s="18" t="n"/>
      <c r="I572" s="18" t="n"/>
      <c r="J572" s="18" t="n"/>
      <c r="K572" s="18" t="n"/>
      <c r="L572" s="24">
        <f>IF($A572="","",IF(COUNTIF('Payment Plans'!$A$5:$A$254,$B572)=0,"Unknown Plan ID",IF(AND($G572="Posted",$E572&gt;Setup!$B$3),"Future-Dated Payment",IF(COUNTIF($A$5:$A$1004,$A572)&gt;1,"Duplicate Payment ID","OK"))))</f>
        <v/>
      </c>
      <c r="M572" s="24">
        <f>IF($A572="","",IF(OR($B572="",$E572="",$F572&lt;=0,$G572="",$H572="",$J572=""),"Review",IF($L572&lt;&gt;"OK","Review","OK")))</f>
        <v/>
      </c>
    </row>
    <row r="573">
      <c r="A573" s="18" t="n"/>
      <c r="B573" s="18" t="n"/>
      <c r="C573" s="24">
        <f>IF($B573="","",IFERROR(INDEX('Payment Plans'!$B$5:$B$254,MATCH($B573,'Payment Plans'!$A$5:$A$254,0)),""))</f>
        <v/>
      </c>
      <c r="D573" s="24">
        <f>IF($B573="","",IFERROR(INDEX('Payment Plans'!$D$5:$D$254,MATCH($B573,'Payment Plans'!$A$5:$A$254,0)),""))</f>
        <v/>
      </c>
      <c r="E573" s="46" t="n"/>
      <c r="F573" s="47" t="n"/>
      <c r="G573" s="18" t="n"/>
      <c r="H573" s="18" t="n"/>
      <c r="I573" s="18" t="n"/>
      <c r="J573" s="18" t="n"/>
      <c r="K573" s="18" t="n"/>
      <c r="L573" s="24">
        <f>IF($A573="","",IF(COUNTIF('Payment Plans'!$A$5:$A$254,$B573)=0,"Unknown Plan ID",IF(AND($G573="Posted",$E573&gt;Setup!$B$3),"Future-Dated Payment",IF(COUNTIF($A$5:$A$1004,$A573)&gt;1,"Duplicate Payment ID","OK"))))</f>
        <v/>
      </c>
      <c r="M573" s="24">
        <f>IF($A573="","",IF(OR($B573="",$E573="",$F573&lt;=0,$G573="",$H573="",$J573=""),"Review",IF($L573&lt;&gt;"OK","Review","OK")))</f>
        <v/>
      </c>
    </row>
    <row r="574">
      <c r="A574" s="18" t="n"/>
      <c r="B574" s="18" t="n"/>
      <c r="C574" s="24">
        <f>IF($B574="","",IFERROR(INDEX('Payment Plans'!$B$5:$B$254,MATCH($B574,'Payment Plans'!$A$5:$A$254,0)),""))</f>
        <v/>
      </c>
      <c r="D574" s="24">
        <f>IF($B574="","",IFERROR(INDEX('Payment Plans'!$D$5:$D$254,MATCH($B574,'Payment Plans'!$A$5:$A$254,0)),""))</f>
        <v/>
      </c>
      <c r="E574" s="46" t="n"/>
      <c r="F574" s="47" t="n"/>
      <c r="G574" s="18" t="n"/>
      <c r="H574" s="18" t="n"/>
      <c r="I574" s="18" t="n"/>
      <c r="J574" s="18" t="n"/>
      <c r="K574" s="18" t="n"/>
      <c r="L574" s="24">
        <f>IF($A574="","",IF(COUNTIF('Payment Plans'!$A$5:$A$254,$B574)=0,"Unknown Plan ID",IF(AND($G574="Posted",$E574&gt;Setup!$B$3),"Future-Dated Payment",IF(COUNTIF($A$5:$A$1004,$A574)&gt;1,"Duplicate Payment ID","OK"))))</f>
        <v/>
      </c>
      <c r="M574" s="24">
        <f>IF($A574="","",IF(OR($B574="",$E574="",$F574&lt;=0,$G574="",$H574="",$J574=""),"Review",IF($L574&lt;&gt;"OK","Review","OK")))</f>
        <v/>
      </c>
    </row>
    <row r="575">
      <c r="A575" s="18" t="n"/>
      <c r="B575" s="18" t="n"/>
      <c r="C575" s="24">
        <f>IF($B575="","",IFERROR(INDEX('Payment Plans'!$B$5:$B$254,MATCH($B575,'Payment Plans'!$A$5:$A$254,0)),""))</f>
        <v/>
      </c>
      <c r="D575" s="24">
        <f>IF($B575="","",IFERROR(INDEX('Payment Plans'!$D$5:$D$254,MATCH($B575,'Payment Plans'!$A$5:$A$254,0)),""))</f>
        <v/>
      </c>
      <c r="E575" s="46" t="n"/>
      <c r="F575" s="47" t="n"/>
      <c r="G575" s="18" t="n"/>
      <c r="H575" s="18" t="n"/>
      <c r="I575" s="18" t="n"/>
      <c r="J575" s="18" t="n"/>
      <c r="K575" s="18" t="n"/>
      <c r="L575" s="24">
        <f>IF($A575="","",IF(COUNTIF('Payment Plans'!$A$5:$A$254,$B575)=0,"Unknown Plan ID",IF(AND($G575="Posted",$E575&gt;Setup!$B$3),"Future-Dated Payment",IF(COUNTIF($A$5:$A$1004,$A575)&gt;1,"Duplicate Payment ID","OK"))))</f>
        <v/>
      </c>
      <c r="M575" s="24">
        <f>IF($A575="","",IF(OR($B575="",$E575="",$F575&lt;=0,$G575="",$H575="",$J575=""),"Review",IF($L575&lt;&gt;"OK","Review","OK")))</f>
        <v/>
      </c>
    </row>
    <row r="576">
      <c r="A576" s="18" t="n"/>
      <c r="B576" s="18" t="n"/>
      <c r="C576" s="24">
        <f>IF($B576="","",IFERROR(INDEX('Payment Plans'!$B$5:$B$254,MATCH($B576,'Payment Plans'!$A$5:$A$254,0)),""))</f>
        <v/>
      </c>
      <c r="D576" s="24">
        <f>IF($B576="","",IFERROR(INDEX('Payment Plans'!$D$5:$D$254,MATCH($B576,'Payment Plans'!$A$5:$A$254,0)),""))</f>
        <v/>
      </c>
      <c r="E576" s="46" t="n"/>
      <c r="F576" s="47" t="n"/>
      <c r="G576" s="18" t="n"/>
      <c r="H576" s="18" t="n"/>
      <c r="I576" s="18" t="n"/>
      <c r="J576" s="18" t="n"/>
      <c r="K576" s="18" t="n"/>
      <c r="L576" s="24">
        <f>IF($A576="","",IF(COUNTIF('Payment Plans'!$A$5:$A$254,$B576)=0,"Unknown Plan ID",IF(AND($G576="Posted",$E576&gt;Setup!$B$3),"Future-Dated Payment",IF(COUNTIF($A$5:$A$1004,$A576)&gt;1,"Duplicate Payment ID","OK"))))</f>
        <v/>
      </c>
      <c r="M576" s="24">
        <f>IF($A576="","",IF(OR($B576="",$E576="",$F576&lt;=0,$G576="",$H576="",$J576=""),"Review",IF($L576&lt;&gt;"OK","Review","OK")))</f>
        <v/>
      </c>
    </row>
    <row r="577">
      <c r="A577" s="18" t="n"/>
      <c r="B577" s="18" t="n"/>
      <c r="C577" s="24">
        <f>IF($B577="","",IFERROR(INDEX('Payment Plans'!$B$5:$B$254,MATCH($B577,'Payment Plans'!$A$5:$A$254,0)),""))</f>
        <v/>
      </c>
      <c r="D577" s="24">
        <f>IF($B577="","",IFERROR(INDEX('Payment Plans'!$D$5:$D$254,MATCH($B577,'Payment Plans'!$A$5:$A$254,0)),""))</f>
        <v/>
      </c>
      <c r="E577" s="46" t="n"/>
      <c r="F577" s="47" t="n"/>
      <c r="G577" s="18" t="n"/>
      <c r="H577" s="18" t="n"/>
      <c r="I577" s="18" t="n"/>
      <c r="J577" s="18" t="n"/>
      <c r="K577" s="18" t="n"/>
      <c r="L577" s="24">
        <f>IF($A577="","",IF(COUNTIF('Payment Plans'!$A$5:$A$254,$B577)=0,"Unknown Plan ID",IF(AND($G577="Posted",$E577&gt;Setup!$B$3),"Future-Dated Payment",IF(COUNTIF($A$5:$A$1004,$A577)&gt;1,"Duplicate Payment ID","OK"))))</f>
        <v/>
      </c>
      <c r="M577" s="24">
        <f>IF($A577="","",IF(OR($B577="",$E577="",$F577&lt;=0,$G577="",$H577="",$J577=""),"Review",IF($L577&lt;&gt;"OK","Review","OK")))</f>
        <v/>
      </c>
    </row>
    <row r="578">
      <c r="A578" s="18" t="n"/>
      <c r="B578" s="18" t="n"/>
      <c r="C578" s="24">
        <f>IF($B578="","",IFERROR(INDEX('Payment Plans'!$B$5:$B$254,MATCH($B578,'Payment Plans'!$A$5:$A$254,0)),""))</f>
        <v/>
      </c>
      <c r="D578" s="24">
        <f>IF($B578="","",IFERROR(INDEX('Payment Plans'!$D$5:$D$254,MATCH($B578,'Payment Plans'!$A$5:$A$254,0)),""))</f>
        <v/>
      </c>
      <c r="E578" s="46" t="n"/>
      <c r="F578" s="47" t="n"/>
      <c r="G578" s="18" t="n"/>
      <c r="H578" s="18" t="n"/>
      <c r="I578" s="18" t="n"/>
      <c r="J578" s="18" t="n"/>
      <c r="K578" s="18" t="n"/>
      <c r="L578" s="24">
        <f>IF($A578="","",IF(COUNTIF('Payment Plans'!$A$5:$A$254,$B578)=0,"Unknown Plan ID",IF(AND($G578="Posted",$E578&gt;Setup!$B$3),"Future-Dated Payment",IF(COUNTIF($A$5:$A$1004,$A578)&gt;1,"Duplicate Payment ID","OK"))))</f>
        <v/>
      </c>
      <c r="M578" s="24">
        <f>IF($A578="","",IF(OR($B578="",$E578="",$F578&lt;=0,$G578="",$H578="",$J578=""),"Review",IF($L578&lt;&gt;"OK","Review","OK")))</f>
        <v/>
      </c>
    </row>
    <row r="579">
      <c r="A579" s="18" t="n"/>
      <c r="B579" s="18" t="n"/>
      <c r="C579" s="24">
        <f>IF($B579="","",IFERROR(INDEX('Payment Plans'!$B$5:$B$254,MATCH($B579,'Payment Plans'!$A$5:$A$254,0)),""))</f>
        <v/>
      </c>
      <c r="D579" s="24">
        <f>IF($B579="","",IFERROR(INDEX('Payment Plans'!$D$5:$D$254,MATCH($B579,'Payment Plans'!$A$5:$A$254,0)),""))</f>
        <v/>
      </c>
      <c r="E579" s="46" t="n"/>
      <c r="F579" s="47" t="n"/>
      <c r="G579" s="18" t="n"/>
      <c r="H579" s="18" t="n"/>
      <c r="I579" s="18" t="n"/>
      <c r="J579" s="18" t="n"/>
      <c r="K579" s="18" t="n"/>
      <c r="L579" s="24">
        <f>IF($A579="","",IF(COUNTIF('Payment Plans'!$A$5:$A$254,$B579)=0,"Unknown Plan ID",IF(AND($G579="Posted",$E579&gt;Setup!$B$3),"Future-Dated Payment",IF(COUNTIF($A$5:$A$1004,$A579)&gt;1,"Duplicate Payment ID","OK"))))</f>
        <v/>
      </c>
      <c r="M579" s="24">
        <f>IF($A579="","",IF(OR($B579="",$E579="",$F579&lt;=0,$G579="",$H579="",$J579=""),"Review",IF($L579&lt;&gt;"OK","Review","OK")))</f>
        <v/>
      </c>
    </row>
    <row r="580">
      <c r="A580" s="18" t="n"/>
      <c r="B580" s="18" t="n"/>
      <c r="C580" s="24">
        <f>IF($B580="","",IFERROR(INDEX('Payment Plans'!$B$5:$B$254,MATCH($B580,'Payment Plans'!$A$5:$A$254,0)),""))</f>
        <v/>
      </c>
      <c r="D580" s="24">
        <f>IF($B580="","",IFERROR(INDEX('Payment Plans'!$D$5:$D$254,MATCH($B580,'Payment Plans'!$A$5:$A$254,0)),""))</f>
        <v/>
      </c>
      <c r="E580" s="46" t="n"/>
      <c r="F580" s="47" t="n"/>
      <c r="G580" s="18" t="n"/>
      <c r="H580" s="18" t="n"/>
      <c r="I580" s="18" t="n"/>
      <c r="J580" s="18" t="n"/>
      <c r="K580" s="18" t="n"/>
      <c r="L580" s="24">
        <f>IF($A580="","",IF(COUNTIF('Payment Plans'!$A$5:$A$254,$B580)=0,"Unknown Plan ID",IF(AND($G580="Posted",$E580&gt;Setup!$B$3),"Future-Dated Payment",IF(COUNTIF($A$5:$A$1004,$A580)&gt;1,"Duplicate Payment ID","OK"))))</f>
        <v/>
      </c>
      <c r="M580" s="24">
        <f>IF($A580="","",IF(OR($B580="",$E580="",$F580&lt;=0,$G580="",$H580="",$J580=""),"Review",IF($L580&lt;&gt;"OK","Review","OK")))</f>
        <v/>
      </c>
    </row>
    <row r="581">
      <c r="A581" s="18" t="n"/>
      <c r="B581" s="18" t="n"/>
      <c r="C581" s="24">
        <f>IF($B581="","",IFERROR(INDEX('Payment Plans'!$B$5:$B$254,MATCH($B581,'Payment Plans'!$A$5:$A$254,0)),""))</f>
        <v/>
      </c>
      <c r="D581" s="24">
        <f>IF($B581="","",IFERROR(INDEX('Payment Plans'!$D$5:$D$254,MATCH($B581,'Payment Plans'!$A$5:$A$254,0)),""))</f>
        <v/>
      </c>
      <c r="E581" s="46" t="n"/>
      <c r="F581" s="47" t="n"/>
      <c r="G581" s="18" t="n"/>
      <c r="H581" s="18" t="n"/>
      <c r="I581" s="18" t="n"/>
      <c r="J581" s="18" t="n"/>
      <c r="K581" s="18" t="n"/>
      <c r="L581" s="24">
        <f>IF($A581="","",IF(COUNTIF('Payment Plans'!$A$5:$A$254,$B581)=0,"Unknown Plan ID",IF(AND($G581="Posted",$E581&gt;Setup!$B$3),"Future-Dated Payment",IF(COUNTIF($A$5:$A$1004,$A581)&gt;1,"Duplicate Payment ID","OK"))))</f>
        <v/>
      </c>
      <c r="M581" s="24">
        <f>IF($A581="","",IF(OR($B581="",$E581="",$F581&lt;=0,$G581="",$H581="",$J581=""),"Review",IF($L581&lt;&gt;"OK","Review","OK")))</f>
        <v/>
      </c>
    </row>
    <row r="582">
      <c r="A582" s="18" t="n"/>
      <c r="B582" s="18" t="n"/>
      <c r="C582" s="24">
        <f>IF($B582="","",IFERROR(INDEX('Payment Plans'!$B$5:$B$254,MATCH($B582,'Payment Plans'!$A$5:$A$254,0)),""))</f>
        <v/>
      </c>
      <c r="D582" s="24">
        <f>IF($B582="","",IFERROR(INDEX('Payment Plans'!$D$5:$D$254,MATCH($B582,'Payment Plans'!$A$5:$A$254,0)),""))</f>
        <v/>
      </c>
      <c r="E582" s="46" t="n"/>
      <c r="F582" s="47" t="n"/>
      <c r="G582" s="18" t="n"/>
      <c r="H582" s="18" t="n"/>
      <c r="I582" s="18" t="n"/>
      <c r="J582" s="18" t="n"/>
      <c r="K582" s="18" t="n"/>
      <c r="L582" s="24">
        <f>IF($A582="","",IF(COUNTIF('Payment Plans'!$A$5:$A$254,$B582)=0,"Unknown Plan ID",IF(AND($G582="Posted",$E582&gt;Setup!$B$3),"Future-Dated Payment",IF(COUNTIF($A$5:$A$1004,$A582)&gt;1,"Duplicate Payment ID","OK"))))</f>
        <v/>
      </c>
      <c r="M582" s="24">
        <f>IF($A582="","",IF(OR($B582="",$E582="",$F582&lt;=0,$G582="",$H582="",$J582=""),"Review",IF($L582&lt;&gt;"OK","Review","OK")))</f>
        <v/>
      </c>
    </row>
    <row r="583">
      <c r="A583" s="18" t="n"/>
      <c r="B583" s="18" t="n"/>
      <c r="C583" s="24">
        <f>IF($B583="","",IFERROR(INDEX('Payment Plans'!$B$5:$B$254,MATCH($B583,'Payment Plans'!$A$5:$A$254,0)),""))</f>
        <v/>
      </c>
      <c r="D583" s="24">
        <f>IF($B583="","",IFERROR(INDEX('Payment Plans'!$D$5:$D$254,MATCH($B583,'Payment Plans'!$A$5:$A$254,0)),""))</f>
        <v/>
      </c>
      <c r="E583" s="46" t="n"/>
      <c r="F583" s="47" t="n"/>
      <c r="G583" s="18" t="n"/>
      <c r="H583" s="18" t="n"/>
      <c r="I583" s="18" t="n"/>
      <c r="J583" s="18" t="n"/>
      <c r="K583" s="18" t="n"/>
      <c r="L583" s="24">
        <f>IF($A583="","",IF(COUNTIF('Payment Plans'!$A$5:$A$254,$B583)=0,"Unknown Plan ID",IF(AND($G583="Posted",$E583&gt;Setup!$B$3),"Future-Dated Payment",IF(COUNTIF($A$5:$A$1004,$A583)&gt;1,"Duplicate Payment ID","OK"))))</f>
        <v/>
      </c>
      <c r="M583" s="24">
        <f>IF($A583="","",IF(OR($B583="",$E583="",$F583&lt;=0,$G583="",$H583="",$J583=""),"Review",IF($L583&lt;&gt;"OK","Review","OK")))</f>
        <v/>
      </c>
    </row>
    <row r="584">
      <c r="A584" s="18" t="n"/>
      <c r="B584" s="18" t="n"/>
      <c r="C584" s="24">
        <f>IF($B584="","",IFERROR(INDEX('Payment Plans'!$B$5:$B$254,MATCH($B584,'Payment Plans'!$A$5:$A$254,0)),""))</f>
        <v/>
      </c>
      <c r="D584" s="24">
        <f>IF($B584="","",IFERROR(INDEX('Payment Plans'!$D$5:$D$254,MATCH($B584,'Payment Plans'!$A$5:$A$254,0)),""))</f>
        <v/>
      </c>
      <c r="E584" s="46" t="n"/>
      <c r="F584" s="47" t="n"/>
      <c r="G584" s="18" t="n"/>
      <c r="H584" s="18" t="n"/>
      <c r="I584" s="18" t="n"/>
      <c r="J584" s="18" t="n"/>
      <c r="K584" s="18" t="n"/>
      <c r="L584" s="24">
        <f>IF($A584="","",IF(COUNTIF('Payment Plans'!$A$5:$A$254,$B584)=0,"Unknown Plan ID",IF(AND($G584="Posted",$E584&gt;Setup!$B$3),"Future-Dated Payment",IF(COUNTIF($A$5:$A$1004,$A584)&gt;1,"Duplicate Payment ID","OK"))))</f>
        <v/>
      </c>
      <c r="M584" s="24">
        <f>IF($A584="","",IF(OR($B584="",$E584="",$F584&lt;=0,$G584="",$H584="",$J584=""),"Review",IF($L584&lt;&gt;"OK","Review","OK")))</f>
        <v/>
      </c>
    </row>
    <row r="585">
      <c r="A585" s="18" t="n"/>
      <c r="B585" s="18" t="n"/>
      <c r="C585" s="24">
        <f>IF($B585="","",IFERROR(INDEX('Payment Plans'!$B$5:$B$254,MATCH($B585,'Payment Plans'!$A$5:$A$254,0)),""))</f>
        <v/>
      </c>
      <c r="D585" s="24">
        <f>IF($B585="","",IFERROR(INDEX('Payment Plans'!$D$5:$D$254,MATCH($B585,'Payment Plans'!$A$5:$A$254,0)),""))</f>
        <v/>
      </c>
      <c r="E585" s="46" t="n"/>
      <c r="F585" s="47" t="n"/>
      <c r="G585" s="18" t="n"/>
      <c r="H585" s="18" t="n"/>
      <c r="I585" s="18" t="n"/>
      <c r="J585" s="18" t="n"/>
      <c r="K585" s="18" t="n"/>
      <c r="L585" s="24">
        <f>IF($A585="","",IF(COUNTIF('Payment Plans'!$A$5:$A$254,$B585)=0,"Unknown Plan ID",IF(AND($G585="Posted",$E585&gt;Setup!$B$3),"Future-Dated Payment",IF(COUNTIF($A$5:$A$1004,$A585)&gt;1,"Duplicate Payment ID","OK"))))</f>
        <v/>
      </c>
      <c r="M585" s="24">
        <f>IF($A585="","",IF(OR($B585="",$E585="",$F585&lt;=0,$G585="",$H585="",$J585=""),"Review",IF($L585&lt;&gt;"OK","Review","OK")))</f>
        <v/>
      </c>
    </row>
    <row r="586">
      <c r="A586" s="18" t="n"/>
      <c r="B586" s="18" t="n"/>
      <c r="C586" s="24">
        <f>IF($B586="","",IFERROR(INDEX('Payment Plans'!$B$5:$B$254,MATCH($B586,'Payment Plans'!$A$5:$A$254,0)),""))</f>
        <v/>
      </c>
      <c r="D586" s="24">
        <f>IF($B586="","",IFERROR(INDEX('Payment Plans'!$D$5:$D$254,MATCH($B586,'Payment Plans'!$A$5:$A$254,0)),""))</f>
        <v/>
      </c>
      <c r="E586" s="46" t="n"/>
      <c r="F586" s="47" t="n"/>
      <c r="G586" s="18" t="n"/>
      <c r="H586" s="18" t="n"/>
      <c r="I586" s="18" t="n"/>
      <c r="J586" s="18" t="n"/>
      <c r="K586" s="18" t="n"/>
      <c r="L586" s="24">
        <f>IF($A586="","",IF(COUNTIF('Payment Plans'!$A$5:$A$254,$B586)=0,"Unknown Plan ID",IF(AND($G586="Posted",$E586&gt;Setup!$B$3),"Future-Dated Payment",IF(COUNTIF($A$5:$A$1004,$A586)&gt;1,"Duplicate Payment ID","OK"))))</f>
        <v/>
      </c>
      <c r="M586" s="24">
        <f>IF($A586="","",IF(OR($B586="",$E586="",$F586&lt;=0,$G586="",$H586="",$J586=""),"Review",IF($L586&lt;&gt;"OK","Review","OK")))</f>
        <v/>
      </c>
    </row>
    <row r="587">
      <c r="A587" s="18" t="n"/>
      <c r="B587" s="18" t="n"/>
      <c r="C587" s="24">
        <f>IF($B587="","",IFERROR(INDEX('Payment Plans'!$B$5:$B$254,MATCH($B587,'Payment Plans'!$A$5:$A$254,0)),""))</f>
        <v/>
      </c>
      <c r="D587" s="24">
        <f>IF($B587="","",IFERROR(INDEX('Payment Plans'!$D$5:$D$254,MATCH($B587,'Payment Plans'!$A$5:$A$254,0)),""))</f>
        <v/>
      </c>
      <c r="E587" s="46" t="n"/>
      <c r="F587" s="47" t="n"/>
      <c r="G587" s="18" t="n"/>
      <c r="H587" s="18" t="n"/>
      <c r="I587" s="18" t="n"/>
      <c r="J587" s="18" t="n"/>
      <c r="K587" s="18" t="n"/>
      <c r="L587" s="24">
        <f>IF($A587="","",IF(COUNTIF('Payment Plans'!$A$5:$A$254,$B587)=0,"Unknown Plan ID",IF(AND($G587="Posted",$E587&gt;Setup!$B$3),"Future-Dated Payment",IF(COUNTIF($A$5:$A$1004,$A587)&gt;1,"Duplicate Payment ID","OK"))))</f>
        <v/>
      </c>
      <c r="M587" s="24">
        <f>IF($A587="","",IF(OR($B587="",$E587="",$F587&lt;=0,$G587="",$H587="",$J587=""),"Review",IF($L587&lt;&gt;"OK","Review","OK")))</f>
        <v/>
      </c>
    </row>
    <row r="588">
      <c r="A588" s="18" t="n"/>
      <c r="B588" s="18" t="n"/>
      <c r="C588" s="24">
        <f>IF($B588="","",IFERROR(INDEX('Payment Plans'!$B$5:$B$254,MATCH($B588,'Payment Plans'!$A$5:$A$254,0)),""))</f>
        <v/>
      </c>
      <c r="D588" s="24">
        <f>IF($B588="","",IFERROR(INDEX('Payment Plans'!$D$5:$D$254,MATCH($B588,'Payment Plans'!$A$5:$A$254,0)),""))</f>
        <v/>
      </c>
      <c r="E588" s="46" t="n"/>
      <c r="F588" s="47" t="n"/>
      <c r="G588" s="18" t="n"/>
      <c r="H588" s="18" t="n"/>
      <c r="I588" s="18" t="n"/>
      <c r="J588" s="18" t="n"/>
      <c r="K588" s="18" t="n"/>
      <c r="L588" s="24">
        <f>IF($A588="","",IF(COUNTIF('Payment Plans'!$A$5:$A$254,$B588)=0,"Unknown Plan ID",IF(AND($G588="Posted",$E588&gt;Setup!$B$3),"Future-Dated Payment",IF(COUNTIF($A$5:$A$1004,$A588)&gt;1,"Duplicate Payment ID","OK"))))</f>
        <v/>
      </c>
      <c r="M588" s="24">
        <f>IF($A588="","",IF(OR($B588="",$E588="",$F588&lt;=0,$G588="",$H588="",$J588=""),"Review",IF($L588&lt;&gt;"OK","Review","OK")))</f>
        <v/>
      </c>
    </row>
    <row r="589">
      <c r="A589" s="18" t="n"/>
      <c r="B589" s="18" t="n"/>
      <c r="C589" s="24">
        <f>IF($B589="","",IFERROR(INDEX('Payment Plans'!$B$5:$B$254,MATCH($B589,'Payment Plans'!$A$5:$A$254,0)),""))</f>
        <v/>
      </c>
      <c r="D589" s="24">
        <f>IF($B589="","",IFERROR(INDEX('Payment Plans'!$D$5:$D$254,MATCH($B589,'Payment Plans'!$A$5:$A$254,0)),""))</f>
        <v/>
      </c>
      <c r="E589" s="46" t="n"/>
      <c r="F589" s="47" t="n"/>
      <c r="G589" s="18" t="n"/>
      <c r="H589" s="18" t="n"/>
      <c r="I589" s="18" t="n"/>
      <c r="J589" s="18" t="n"/>
      <c r="K589" s="18" t="n"/>
      <c r="L589" s="24">
        <f>IF($A589="","",IF(COUNTIF('Payment Plans'!$A$5:$A$254,$B589)=0,"Unknown Plan ID",IF(AND($G589="Posted",$E589&gt;Setup!$B$3),"Future-Dated Payment",IF(COUNTIF($A$5:$A$1004,$A589)&gt;1,"Duplicate Payment ID","OK"))))</f>
        <v/>
      </c>
      <c r="M589" s="24">
        <f>IF($A589="","",IF(OR($B589="",$E589="",$F589&lt;=0,$G589="",$H589="",$J589=""),"Review",IF($L589&lt;&gt;"OK","Review","OK")))</f>
        <v/>
      </c>
    </row>
    <row r="590">
      <c r="A590" s="18" t="n"/>
      <c r="B590" s="18" t="n"/>
      <c r="C590" s="24">
        <f>IF($B590="","",IFERROR(INDEX('Payment Plans'!$B$5:$B$254,MATCH($B590,'Payment Plans'!$A$5:$A$254,0)),""))</f>
        <v/>
      </c>
      <c r="D590" s="24">
        <f>IF($B590="","",IFERROR(INDEX('Payment Plans'!$D$5:$D$254,MATCH($B590,'Payment Plans'!$A$5:$A$254,0)),""))</f>
        <v/>
      </c>
      <c r="E590" s="46" t="n"/>
      <c r="F590" s="47" t="n"/>
      <c r="G590" s="18" t="n"/>
      <c r="H590" s="18" t="n"/>
      <c r="I590" s="18" t="n"/>
      <c r="J590" s="18" t="n"/>
      <c r="K590" s="18" t="n"/>
      <c r="L590" s="24">
        <f>IF($A590="","",IF(COUNTIF('Payment Plans'!$A$5:$A$254,$B590)=0,"Unknown Plan ID",IF(AND($G590="Posted",$E590&gt;Setup!$B$3),"Future-Dated Payment",IF(COUNTIF($A$5:$A$1004,$A590)&gt;1,"Duplicate Payment ID","OK"))))</f>
        <v/>
      </c>
      <c r="M590" s="24">
        <f>IF($A590="","",IF(OR($B590="",$E590="",$F590&lt;=0,$G590="",$H590="",$J590=""),"Review",IF($L590&lt;&gt;"OK","Review","OK")))</f>
        <v/>
      </c>
    </row>
    <row r="591">
      <c r="A591" s="18" t="n"/>
      <c r="B591" s="18" t="n"/>
      <c r="C591" s="24">
        <f>IF($B591="","",IFERROR(INDEX('Payment Plans'!$B$5:$B$254,MATCH($B591,'Payment Plans'!$A$5:$A$254,0)),""))</f>
        <v/>
      </c>
      <c r="D591" s="24">
        <f>IF($B591="","",IFERROR(INDEX('Payment Plans'!$D$5:$D$254,MATCH($B591,'Payment Plans'!$A$5:$A$254,0)),""))</f>
        <v/>
      </c>
      <c r="E591" s="46" t="n"/>
      <c r="F591" s="47" t="n"/>
      <c r="G591" s="18" t="n"/>
      <c r="H591" s="18" t="n"/>
      <c r="I591" s="18" t="n"/>
      <c r="J591" s="18" t="n"/>
      <c r="K591" s="18" t="n"/>
      <c r="L591" s="24">
        <f>IF($A591="","",IF(COUNTIF('Payment Plans'!$A$5:$A$254,$B591)=0,"Unknown Plan ID",IF(AND($G591="Posted",$E591&gt;Setup!$B$3),"Future-Dated Payment",IF(COUNTIF($A$5:$A$1004,$A591)&gt;1,"Duplicate Payment ID","OK"))))</f>
        <v/>
      </c>
      <c r="M591" s="24">
        <f>IF($A591="","",IF(OR($B591="",$E591="",$F591&lt;=0,$G591="",$H591="",$J591=""),"Review",IF($L591&lt;&gt;"OK","Review","OK")))</f>
        <v/>
      </c>
    </row>
    <row r="592">
      <c r="A592" s="18" t="n"/>
      <c r="B592" s="18" t="n"/>
      <c r="C592" s="24">
        <f>IF($B592="","",IFERROR(INDEX('Payment Plans'!$B$5:$B$254,MATCH($B592,'Payment Plans'!$A$5:$A$254,0)),""))</f>
        <v/>
      </c>
      <c r="D592" s="24">
        <f>IF($B592="","",IFERROR(INDEX('Payment Plans'!$D$5:$D$254,MATCH($B592,'Payment Plans'!$A$5:$A$254,0)),""))</f>
        <v/>
      </c>
      <c r="E592" s="46" t="n"/>
      <c r="F592" s="47" t="n"/>
      <c r="G592" s="18" t="n"/>
      <c r="H592" s="18" t="n"/>
      <c r="I592" s="18" t="n"/>
      <c r="J592" s="18" t="n"/>
      <c r="K592" s="18" t="n"/>
      <c r="L592" s="24">
        <f>IF($A592="","",IF(COUNTIF('Payment Plans'!$A$5:$A$254,$B592)=0,"Unknown Plan ID",IF(AND($G592="Posted",$E592&gt;Setup!$B$3),"Future-Dated Payment",IF(COUNTIF($A$5:$A$1004,$A592)&gt;1,"Duplicate Payment ID","OK"))))</f>
        <v/>
      </c>
      <c r="M592" s="24">
        <f>IF($A592="","",IF(OR($B592="",$E592="",$F592&lt;=0,$G592="",$H592="",$J592=""),"Review",IF($L592&lt;&gt;"OK","Review","OK")))</f>
        <v/>
      </c>
    </row>
    <row r="593">
      <c r="A593" s="18" t="n"/>
      <c r="B593" s="18" t="n"/>
      <c r="C593" s="24">
        <f>IF($B593="","",IFERROR(INDEX('Payment Plans'!$B$5:$B$254,MATCH($B593,'Payment Plans'!$A$5:$A$254,0)),""))</f>
        <v/>
      </c>
      <c r="D593" s="24">
        <f>IF($B593="","",IFERROR(INDEX('Payment Plans'!$D$5:$D$254,MATCH($B593,'Payment Plans'!$A$5:$A$254,0)),""))</f>
        <v/>
      </c>
      <c r="E593" s="46" t="n"/>
      <c r="F593" s="47" t="n"/>
      <c r="G593" s="18" t="n"/>
      <c r="H593" s="18" t="n"/>
      <c r="I593" s="18" t="n"/>
      <c r="J593" s="18" t="n"/>
      <c r="K593" s="18" t="n"/>
      <c r="L593" s="24">
        <f>IF($A593="","",IF(COUNTIF('Payment Plans'!$A$5:$A$254,$B593)=0,"Unknown Plan ID",IF(AND($G593="Posted",$E593&gt;Setup!$B$3),"Future-Dated Payment",IF(COUNTIF($A$5:$A$1004,$A593)&gt;1,"Duplicate Payment ID","OK"))))</f>
        <v/>
      </c>
      <c r="M593" s="24">
        <f>IF($A593="","",IF(OR($B593="",$E593="",$F593&lt;=0,$G593="",$H593="",$J593=""),"Review",IF($L593&lt;&gt;"OK","Review","OK")))</f>
        <v/>
      </c>
    </row>
    <row r="594">
      <c r="A594" s="18" t="n"/>
      <c r="B594" s="18" t="n"/>
      <c r="C594" s="24">
        <f>IF($B594="","",IFERROR(INDEX('Payment Plans'!$B$5:$B$254,MATCH($B594,'Payment Plans'!$A$5:$A$254,0)),""))</f>
        <v/>
      </c>
      <c r="D594" s="24">
        <f>IF($B594="","",IFERROR(INDEX('Payment Plans'!$D$5:$D$254,MATCH($B594,'Payment Plans'!$A$5:$A$254,0)),""))</f>
        <v/>
      </c>
      <c r="E594" s="46" t="n"/>
      <c r="F594" s="47" t="n"/>
      <c r="G594" s="18" t="n"/>
      <c r="H594" s="18" t="n"/>
      <c r="I594" s="18" t="n"/>
      <c r="J594" s="18" t="n"/>
      <c r="K594" s="18" t="n"/>
      <c r="L594" s="24">
        <f>IF($A594="","",IF(COUNTIF('Payment Plans'!$A$5:$A$254,$B594)=0,"Unknown Plan ID",IF(AND($G594="Posted",$E594&gt;Setup!$B$3),"Future-Dated Payment",IF(COUNTIF($A$5:$A$1004,$A594)&gt;1,"Duplicate Payment ID","OK"))))</f>
        <v/>
      </c>
      <c r="M594" s="24">
        <f>IF($A594="","",IF(OR($B594="",$E594="",$F594&lt;=0,$G594="",$H594="",$J594=""),"Review",IF($L594&lt;&gt;"OK","Review","OK")))</f>
        <v/>
      </c>
    </row>
    <row r="595">
      <c r="A595" s="18" t="n"/>
      <c r="B595" s="18" t="n"/>
      <c r="C595" s="24">
        <f>IF($B595="","",IFERROR(INDEX('Payment Plans'!$B$5:$B$254,MATCH($B595,'Payment Plans'!$A$5:$A$254,0)),""))</f>
        <v/>
      </c>
      <c r="D595" s="24">
        <f>IF($B595="","",IFERROR(INDEX('Payment Plans'!$D$5:$D$254,MATCH($B595,'Payment Plans'!$A$5:$A$254,0)),""))</f>
        <v/>
      </c>
      <c r="E595" s="46" t="n"/>
      <c r="F595" s="47" t="n"/>
      <c r="G595" s="18" t="n"/>
      <c r="H595" s="18" t="n"/>
      <c r="I595" s="18" t="n"/>
      <c r="J595" s="18" t="n"/>
      <c r="K595" s="18" t="n"/>
      <c r="L595" s="24">
        <f>IF($A595="","",IF(COUNTIF('Payment Plans'!$A$5:$A$254,$B595)=0,"Unknown Plan ID",IF(AND($G595="Posted",$E595&gt;Setup!$B$3),"Future-Dated Payment",IF(COUNTIF($A$5:$A$1004,$A595)&gt;1,"Duplicate Payment ID","OK"))))</f>
        <v/>
      </c>
      <c r="M595" s="24">
        <f>IF($A595="","",IF(OR($B595="",$E595="",$F595&lt;=0,$G595="",$H595="",$J595=""),"Review",IF($L595&lt;&gt;"OK","Review","OK")))</f>
        <v/>
      </c>
    </row>
    <row r="596">
      <c r="A596" s="18" t="n"/>
      <c r="B596" s="18" t="n"/>
      <c r="C596" s="24">
        <f>IF($B596="","",IFERROR(INDEX('Payment Plans'!$B$5:$B$254,MATCH($B596,'Payment Plans'!$A$5:$A$254,0)),""))</f>
        <v/>
      </c>
      <c r="D596" s="24">
        <f>IF($B596="","",IFERROR(INDEX('Payment Plans'!$D$5:$D$254,MATCH($B596,'Payment Plans'!$A$5:$A$254,0)),""))</f>
        <v/>
      </c>
      <c r="E596" s="46" t="n"/>
      <c r="F596" s="47" t="n"/>
      <c r="G596" s="18" t="n"/>
      <c r="H596" s="18" t="n"/>
      <c r="I596" s="18" t="n"/>
      <c r="J596" s="18" t="n"/>
      <c r="K596" s="18" t="n"/>
      <c r="L596" s="24">
        <f>IF($A596="","",IF(COUNTIF('Payment Plans'!$A$5:$A$254,$B596)=0,"Unknown Plan ID",IF(AND($G596="Posted",$E596&gt;Setup!$B$3),"Future-Dated Payment",IF(COUNTIF($A$5:$A$1004,$A596)&gt;1,"Duplicate Payment ID","OK"))))</f>
        <v/>
      </c>
      <c r="M596" s="24">
        <f>IF($A596="","",IF(OR($B596="",$E596="",$F596&lt;=0,$G596="",$H596="",$J596=""),"Review",IF($L596&lt;&gt;"OK","Review","OK")))</f>
        <v/>
      </c>
    </row>
    <row r="597">
      <c r="A597" s="18" t="n"/>
      <c r="B597" s="18" t="n"/>
      <c r="C597" s="24">
        <f>IF($B597="","",IFERROR(INDEX('Payment Plans'!$B$5:$B$254,MATCH($B597,'Payment Plans'!$A$5:$A$254,0)),""))</f>
        <v/>
      </c>
      <c r="D597" s="24">
        <f>IF($B597="","",IFERROR(INDEX('Payment Plans'!$D$5:$D$254,MATCH($B597,'Payment Plans'!$A$5:$A$254,0)),""))</f>
        <v/>
      </c>
      <c r="E597" s="46" t="n"/>
      <c r="F597" s="47" t="n"/>
      <c r="G597" s="18" t="n"/>
      <c r="H597" s="18" t="n"/>
      <c r="I597" s="18" t="n"/>
      <c r="J597" s="18" t="n"/>
      <c r="K597" s="18" t="n"/>
      <c r="L597" s="24">
        <f>IF($A597="","",IF(COUNTIF('Payment Plans'!$A$5:$A$254,$B597)=0,"Unknown Plan ID",IF(AND($G597="Posted",$E597&gt;Setup!$B$3),"Future-Dated Payment",IF(COUNTIF($A$5:$A$1004,$A597)&gt;1,"Duplicate Payment ID","OK"))))</f>
        <v/>
      </c>
      <c r="M597" s="24">
        <f>IF($A597="","",IF(OR($B597="",$E597="",$F597&lt;=0,$G597="",$H597="",$J597=""),"Review",IF($L597&lt;&gt;"OK","Review","OK")))</f>
        <v/>
      </c>
    </row>
    <row r="598">
      <c r="A598" s="18" t="n"/>
      <c r="B598" s="18" t="n"/>
      <c r="C598" s="24">
        <f>IF($B598="","",IFERROR(INDEX('Payment Plans'!$B$5:$B$254,MATCH($B598,'Payment Plans'!$A$5:$A$254,0)),""))</f>
        <v/>
      </c>
      <c r="D598" s="24">
        <f>IF($B598="","",IFERROR(INDEX('Payment Plans'!$D$5:$D$254,MATCH($B598,'Payment Plans'!$A$5:$A$254,0)),""))</f>
        <v/>
      </c>
      <c r="E598" s="46" t="n"/>
      <c r="F598" s="47" t="n"/>
      <c r="G598" s="18" t="n"/>
      <c r="H598" s="18" t="n"/>
      <c r="I598" s="18" t="n"/>
      <c r="J598" s="18" t="n"/>
      <c r="K598" s="18" t="n"/>
      <c r="L598" s="24">
        <f>IF($A598="","",IF(COUNTIF('Payment Plans'!$A$5:$A$254,$B598)=0,"Unknown Plan ID",IF(AND($G598="Posted",$E598&gt;Setup!$B$3),"Future-Dated Payment",IF(COUNTIF($A$5:$A$1004,$A598)&gt;1,"Duplicate Payment ID","OK"))))</f>
        <v/>
      </c>
      <c r="M598" s="24">
        <f>IF($A598="","",IF(OR($B598="",$E598="",$F598&lt;=0,$G598="",$H598="",$J598=""),"Review",IF($L598&lt;&gt;"OK","Review","OK")))</f>
        <v/>
      </c>
    </row>
    <row r="599">
      <c r="A599" s="18" t="n"/>
      <c r="B599" s="18" t="n"/>
      <c r="C599" s="24">
        <f>IF($B599="","",IFERROR(INDEX('Payment Plans'!$B$5:$B$254,MATCH($B599,'Payment Plans'!$A$5:$A$254,0)),""))</f>
        <v/>
      </c>
      <c r="D599" s="24">
        <f>IF($B599="","",IFERROR(INDEX('Payment Plans'!$D$5:$D$254,MATCH($B599,'Payment Plans'!$A$5:$A$254,0)),""))</f>
        <v/>
      </c>
      <c r="E599" s="46" t="n"/>
      <c r="F599" s="47" t="n"/>
      <c r="G599" s="18" t="n"/>
      <c r="H599" s="18" t="n"/>
      <c r="I599" s="18" t="n"/>
      <c r="J599" s="18" t="n"/>
      <c r="K599" s="18" t="n"/>
      <c r="L599" s="24">
        <f>IF($A599="","",IF(COUNTIF('Payment Plans'!$A$5:$A$254,$B599)=0,"Unknown Plan ID",IF(AND($G599="Posted",$E599&gt;Setup!$B$3),"Future-Dated Payment",IF(COUNTIF($A$5:$A$1004,$A599)&gt;1,"Duplicate Payment ID","OK"))))</f>
        <v/>
      </c>
      <c r="M599" s="24">
        <f>IF($A599="","",IF(OR($B599="",$E599="",$F599&lt;=0,$G599="",$H599="",$J599=""),"Review",IF($L599&lt;&gt;"OK","Review","OK")))</f>
        <v/>
      </c>
    </row>
    <row r="600">
      <c r="A600" s="18" t="n"/>
      <c r="B600" s="18" t="n"/>
      <c r="C600" s="24">
        <f>IF($B600="","",IFERROR(INDEX('Payment Plans'!$B$5:$B$254,MATCH($B600,'Payment Plans'!$A$5:$A$254,0)),""))</f>
        <v/>
      </c>
      <c r="D600" s="24">
        <f>IF($B600="","",IFERROR(INDEX('Payment Plans'!$D$5:$D$254,MATCH($B600,'Payment Plans'!$A$5:$A$254,0)),""))</f>
        <v/>
      </c>
      <c r="E600" s="46" t="n"/>
      <c r="F600" s="47" t="n"/>
      <c r="G600" s="18" t="n"/>
      <c r="H600" s="18" t="n"/>
      <c r="I600" s="18" t="n"/>
      <c r="J600" s="18" t="n"/>
      <c r="K600" s="18" t="n"/>
      <c r="L600" s="24">
        <f>IF($A600="","",IF(COUNTIF('Payment Plans'!$A$5:$A$254,$B600)=0,"Unknown Plan ID",IF(AND($G600="Posted",$E600&gt;Setup!$B$3),"Future-Dated Payment",IF(COUNTIF($A$5:$A$1004,$A600)&gt;1,"Duplicate Payment ID","OK"))))</f>
        <v/>
      </c>
      <c r="M600" s="24">
        <f>IF($A600="","",IF(OR($B600="",$E600="",$F600&lt;=0,$G600="",$H600="",$J600=""),"Review",IF($L600&lt;&gt;"OK","Review","OK")))</f>
        <v/>
      </c>
    </row>
    <row r="601">
      <c r="A601" s="18" t="n"/>
      <c r="B601" s="18" t="n"/>
      <c r="C601" s="24">
        <f>IF($B601="","",IFERROR(INDEX('Payment Plans'!$B$5:$B$254,MATCH($B601,'Payment Plans'!$A$5:$A$254,0)),""))</f>
        <v/>
      </c>
      <c r="D601" s="24">
        <f>IF($B601="","",IFERROR(INDEX('Payment Plans'!$D$5:$D$254,MATCH($B601,'Payment Plans'!$A$5:$A$254,0)),""))</f>
        <v/>
      </c>
      <c r="E601" s="46" t="n"/>
      <c r="F601" s="47" t="n"/>
      <c r="G601" s="18" t="n"/>
      <c r="H601" s="18" t="n"/>
      <c r="I601" s="18" t="n"/>
      <c r="J601" s="18" t="n"/>
      <c r="K601" s="18" t="n"/>
      <c r="L601" s="24">
        <f>IF($A601="","",IF(COUNTIF('Payment Plans'!$A$5:$A$254,$B601)=0,"Unknown Plan ID",IF(AND($G601="Posted",$E601&gt;Setup!$B$3),"Future-Dated Payment",IF(COUNTIF($A$5:$A$1004,$A601)&gt;1,"Duplicate Payment ID","OK"))))</f>
        <v/>
      </c>
      <c r="M601" s="24">
        <f>IF($A601="","",IF(OR($B601="",$E601="",$F601&lt;=0,$G601="",$H601="",$J601=""),"Review",IF($L601&lt;&gt;"OK","Review","OK")))</f>
        <v/>
      </c>
    </row>
    <row r="602">
      <c r="A602" s="18" t="n"/>
      <c r="B602" s="18" t="n"/>
      <c r="C602" s="24">
        <f>IF($B602="","",IFERROR(INDEX('Payment Plans'!$B$5:$B$254,MATCH($B602,'Payment Plans'!$A$5:$A$254,0)),""))</f>
        <v/>
      </c>
      <c r="D602" s="24">
        <f>IF($B602="","",IFERROR(INDEX('Payment Plans'!$D$5:$D$254,MATCH($B602,'Payment Plans'!$A$5:$A$254,0)),""))</f>
        <v/>
      </c>
      <c r="E602" s="46" t="n"/>
      <c r="F602" s="47" t="n"/>
      <c r="G602" s="18" t="n"/>
      <c r="H602" s="18" t="n"/>
      <c r="I602" s="18" t="n"/>
      <c r="J602" s="18" t="n"/>
      <c r="K602" s="18" t="n"/>
      <c r="L602" s="24">
        <f>IF($A602="","",IF(COUNTIF('Payment Plans'!$A$5:$A$254,$B602)=0,"Unknown Plan ID",IF(AND($G602="Posted",$E602&gt;Setup!$B$3),"Future-Dated Payment",IF(COUNTIF($A$5:$A$1004,$A602)&gt;1,"Duplicate Payment ID","OK"))))</f>
        <v/>
      </c>
      <c r="M602" s="24">
        <f>IF($A602="","",IF(OR($B602="",$E602="",$F602&lt;=0,$G602="",$H602="",$J602=""),"Review",IF($L602&lt;&gt;"OK","Review","OK")))</f>
        <v/>
      </c>
    </row>
    <row r="603">
      <c r="A603" s="18" t="n"/>
      <c r="B603" s="18" t="n"/>
      <c r="C603" s="24">
        <f>IF($B603="","",IFERROR(INDEX('Payment Plans'!$B$5:$B$254,MATCH($B603,'Payment Plans'!$A$5:$A$254,0)),""))</f>
        <v/>
      </c>
      <c r="D603" s="24">
        <f>IF($B603="","",IFERROR(INDEX('Payment Plans'!$D$5:$D$254,MATCH($B603,'Payment Plans'!$A$5:$A$254,0)),""))</f>
        <v/>
      </c>
      <c r="E603" s="46" t="n"/>
      <c r="F603" s="47" t="n"/>
      <c r="G603" s="18" t="n"/>
      <c r="H603" s="18" t="n"/>
      <c r="I603" s="18" t="n"/>
      <c r="J603" s="18" t="n"/>
      <c r="K603" s="18" t="n"/>
      <c r="L603" s="24">
        <f>IF($A603="","",IF(COUNTIF('Payment Plans'!$A$5:$A$254,$B603)=0,"Unknown Plan ID",IF(AND($G603="Posted",$E603&gt;Setup!$B$3),"Future-Dated Payment",IF(COUNTIF($A$5:$A$1004,$A603)&gt;1,"Duplicate Payment ID","OK"))))</f>
        <v/>
      </c>
      <c r="M603" s="24">
        <f>IF($A603="","",IF(OR($B603="",$E603="",$F603&lt;=0,$G603="",$H603="",$J603=""),"Review",IF($L603&lt;&gt;"OK","Review","OK")))</f>
        <v/>
      </c>
    </row>
    <row r="604">
      <c r="A604" s="18" t="n"/>
      <c r="B604" s="18" t="n"/>
      <c r="C604" s="24">
        <f>IF($B604="","",IFERROR(INDEX('Payment Plans'!$B$5:$B$254,MATCH($B604,'Payment Plans'!$A$5:$A$254,0)),""))</f>
        <v/>
      </c>
      <c r="D604" s="24">
        <f>IF($B604="","",IFERROR(INDEX('Payment Plans'!$D$5:$D$254,MATCH($B604,'Payment Plans'!$A$5:$A$254,0)),""))</f>
        <v/>
      </c>
      <c r="E604" s="46" t="n"/>
      <c r="F604" s="47" t="n"/>
      <c r="G604" s="18" t="n"/>
      <c r="H604" s="18" t="n"/>
      <c r="I604" s="18" t="n"/>
      <c r="J604" s="18" t="n"/>
      <c r="K604" s="18" t="n"/>
      <c r="L604" s="24">
        <f>IF($A604="","",IF(COUNTIF('Payment Plans'!$A$5:$A$254,$B604)=0,"Unknown Plan ID",IF(AND($G604="Posted",$E604&gt;Setup!$B$3),"Future-Dated Payment",IF(COUNTIF($A$5:$A$1004,$A604)&gt;1,"Duplicate Payment ID","OK"))))</f>
        <v/>
      </c>
      <c r="M604" s="24">
        <f>IF($A604="","",IF(OR($B604="",$E604="",$F604&lt;=0,$G604="",$H604="",$J604=""),"Review",IF($L604&lt;&gt;"OK","Review","OK")))</f>
        <v/>
      </c>
    </row>
    <row r="605">
      <c r="A605" s="18" t="n"/>
      <c r="B605" s="18" t="n"/>
      <c r="C605" s="24">
        <f>IF($B605="","",IFERROR(INDEX('Payment Plans'!$B$5:$B$254,MATCH($B605,'Payment Plans'!$A$5:$A$254,0)),""))</f>
        <v/>
      </c>
      <c r="D605" s="24">
        <f>IF($B605="","",IFERROR(INDEX('Payment Plans'!$D$5:$D$254,MATCH($B605,'Payment Plans'!$A$5:$A$254,0)),""))</f>
        <v/>
      </c>
      <c r="E605" s="46" t="n"/>
      <c r="F605" s="47" t="n"/>
      <c r="G605" s="18" t="n"/>
      <c r="H605" s="18" t="n"/>
      <c r="I605" s="18" t="n"/>
      <c r="J605" s="18" t="n"/>
      <c r="K605" s="18" t="n"/>
      <c r="L605" s="24">
        <f>IF($A605="","",IF(COUNTIF('Payment Plans'!$A$5:$A$254,$B605)=0,"Unknown Plan ID",IF(AND($G605="Posted",$E605&gt;Setup!$B$3),"Future-Dated Payment",IF(COUNTIF($A$5:$A$1004,$A605)&gt;1,"Duplicate Payment ID","OK"))))</f>
        <v/>
      </c>
      <c r="M605" s="24">
        <f>IF($A605="","",IF(OR($B605="",$E605="",$F605&lt;=0,$G605="",$H605="",$J605=""),"Review",IF($L605&lt;&gt;"OK","Review","OK")))</f>
        <v/>
      </c>
    </row>
    <row r="606">
      <c r="A606" s="18" t="n"/>
      <c r="B606" s="18" t="n"/>
      <c r="C606" s="24">
        <f>IF($B606="","",IFERROR(INDEX('Payment Plans'!$B$5:$B$254,MATCH($B606,'Payment Plans'!$A$5:$A$254,0)),""))</f>
        <v/>
      </c>
      <c r="D606" s="24">
        <f>IF($B606="","",IFERROR(INDEX('Payment Plans'!$D$5:$D$254,MATCH($B606,'Payment Plans'!$A$5:$A$254,0)),""))</f>
        <v/>
      </c>
      <c r="E606" s="46" t="n"/>
      <c r="F606" s="47" t="n"/>
      <c r="G606" s="18" t="n"/>
      <c r="H606" s="18" t="n"/>
      <c r="I606" s="18" t="n"/>
      <c r="J606" s="18" t="n"/>
      <c r="K606" s="18" t="n"/>
      <c r="L606" s="24">
        <f>IF($A606="","",IF(COUNTIF('Payment Plans'!$A$5:$A$254,$B606)=0,"Unknown Plan ID",IF(AND($G606="Posted",$E606&gt;Setup!$B$3),"Future-Dated Payment",IF(COUNTIF($A$5:$A$1004,$A606)&gt;1,"Duplicate Payment ID","OK"))))</f>
        <v/>
      </c>
      <c r="M606" s="24">
        <f>IF($A606="","",IF(OR($B606="",$E606="",$F606&lt;=0,$G606="",$H606="",$J606=""),"Review",IF($L606&lt;&gt;"OK","Review","OK")))</f>
        <v/>
      </c>
    </row>
    <row r="607">
      <c r="A607" s="18" t="n"/>
      <c r="B607" s="18" t="n"/>
      <c r="C607" s="24">
        <f>IF($B607="","",IFERROR(INDEX('Payment Plans'!$B$5:$B$254,MATCH($B607,'Payment Plans'!$A$5:$A$254,0)),""))</f>
        <v/>
      </c>
      <c r="D607" s="24">
        <f>IF($B607="","",IFERROR(INDEX('Payment Plans'!$D$5:$D$254,MATCH($B607,'Payment Plans'!$A$5:$A$254,0)),""))</f>
        <v/>
      </c>
      <c r="E607" s="46" t="n"/>
      <c r="F607" s="47" t="n"/>
      <c r="G607" s="18" t="n"/>
      <c r="H607" s="18" t="n"/>
      <c r="I607" s="18" t="n"/>
      <c r="J607" s="18" t="n"/>
      <c r="K607" s="18" t="n"/>
      <c r="L607" s="24">
        <f>IF($A607="","",IF(COUNTIF('Payment Plans'!$A$5:$A$254,$B607)=0,"Unknown Plan ID",IF(AND($G607="Posted",$E607&gt;Setup!$B$3),"Future-Dated Payment",IF(COUNTIF($A$5:$A$1004,$A607)&gt;1,"Duplicate Payment ID","OK"))))</f>
        <v/>
      </c>
      <c r="M607" s="24">
        <f>IF($A607="","",IF(OR($B607="",$E607="",$F607&lt;=0,$G607="",$H607="",$J607=""),"Review",IF($L607&lt;&gt;"OK","Review","OK")))</f>
        <v/>
      </c>
    </row>
    <row r="608">
      <c r="A608" s="18" t="n"/>
      <c r="B608" s="18" t="n"/>
      <c r="C608" s="24">
        <f>IF($B608="","",IFERROR(INDEX('Payment Plans'!$B$5:$B$254,MATCH($B608,'Payment Plans'!$A$5:$A$254,0)),""))</f>
        <v/>
      </c>
      <c r="D608" s="24">
        <f>IF($B608="","",IFERROR(INDEX('Payment Plans'!$D$5:$D$254,MATCH($B608,'Payment Plans'!$A$5:$A$254,0)),""))</f>
        <v/>
      </c>
      <c r="E608" s="46" t="n"/>
      <c r="F608" s="47" t="n"/>
      <c r="G608" s="18" t="n"/>
      <c r="H608" s="18" t="n"/>
      <c r="I608" s="18" t="n"/>
      <c r="J608" s="18" t="n"/>
      <c r="K608" s="18" t="n"/>
      <c r="L608" s="24">
        <f>IF($A608="","",IF(COUNTIF('Payment Plans'!$A$5:$A$254,$B608)=0,"Unknown Plan ID",IF(AND($G608="Posted",$E608&gt;Setup!$B$3),"Future-Dated Payment",IF(COUNTIF($A$5:$A$1004,$A608)&gt;1,"Duplicate Payment ID","OK"))))</f>
        <v/>
      </c>
      <c r="M608" s="24">
        <f>IF($A608="","",IF(OR($B608="",$E608="",$F608&lt;=0,$G608="",$H608="",$J608=""),"Review",IF($L608&lt;&gt;"OK","Review","OK")))</f>
        <v/>
      </c>
    </row>
    <row r="609">
      <c r="A609" s="18" t="n"/>
      <c r="B609" s="18" t="n"/>
      <c r="C609" s="24">
        <f>IF($B609="","",IFERROR(INDEX('Payment Plans'!$B$5:$B$254,MATCH($B609,'Payment Plans'!$A$5:$A$254,0)),""))</f>
        <v/>
      </c>
      <c r="D609" s="24">
        <f>IF($B609="","",IFERROR(INDEX('Payment Plans'!$D$5:$D$254,MATCH($B609,'Payment Plans'!$A$5:$A$254,0)),""))</f>
        <v/>
      </c>
      <c r="E609" s="46" t="n"/>
      <c r="F609" s="47" t="n"/>
      <c r="G609" s="18" t="n"/>
      <c r="H609" s="18" t="n"/>
      <c r="I609" s="18" t="n"/>
      <c r="J609" s="18" t="n"/>
      <c r="K609" s="18" t="n"/>
      <c r="L609" s="24">
        <f>IF($A609="","",IF(COUNTIF('Payment Plans'!$A$5:$A$254,$B609)=0,"Unknown Plan ID",IF(AND($G609="Posted",$E609&gt;Setup!$B$3),"Future-Dated Payment",IF(COUNTIF($A$5:$A$1004,$A609)&gt;1,"Duplicate Payment ID","OK"))))</f>
        <v/>
      </c>
      <c r="M609" s="24">
        <f>IF($A609="","",IF(OR($B609="",$E609="",$F609&lt;=0,$G609="",$H609="",$J609=""),"Review",IF($L609&lt;&gt;"OK","Review","OK")))</f>
        <v/>
      </c>
    </row>
    <row r="610">
      <c r="A610" s="18" t="n"/>
      <c r="B610" s="18" t="n"/>
      <c r="C610" s="24">
        <f>IF($B610="","",IFERROR(INDEX('Payment Plans'!$B$5:$B$254,MATCH($B610,'Payment Plans'!$A$5:$A$254,0)),""))</f>
        <v/>
      </c>
      <c r="D610" s="24">
        <f>IF($B610="","",IFERROR(INDEX('Payment Plans'!$D$5:$D$254,MATCH($B610,'Payment Plans'!$A$5:$A$254,0)),""))</f>
        <v/>
      </c>
      <c r="E610" s="46" t="n"/>
      <c r="F610" s="47" t="n"/>
      <c r="G610" s="18" t="n"/>
      <c r="H610" s="18" t="n"/>
      <c r="I610" s="18" t="n"/>
      <c r="J610" s="18" t="n"/>
      <c r="K610" s="18" t="n"/>
      <c r="L610" s="24">
        <f>IF($A610="","",IF(COUNTIF('Payment Plans'!$A$5:$A$254,$B610)=0,"Unknown Plan ID",IF(AND($G610="Posted",$E610&gt;Setup!$B$3),"Future-Dated Payment",IF(COUNTIF($A$5:$A$1004,$A610)&gt;1,"Duplicate Payment ID","OK"))))</f>
        <v/>
      </c>
      <c r="M610" s="24">
        <f>IF($A610="","",IF(OR($B610="",$E610="",$F610&lt;=0,$G610="",$H610="",$J610=""),"Review",IF($L610&lt;&gt;"OK","Review","OK")))</f>
        <v/>
      </c>
    </row>
    <row r="611">
      <c r="A611" s="18" t="n"/>
      <c r="B611" s="18" t="n"/>
      <c r="C611" s="24">
        <f>IF($B611="","",IFERROR(INDEX('Payment Plans'!$B$5:$B$254,MATCH($B611,'Payment Plans'!$A$5:$A$254,0)),""))</f>
        <v/>
      </c>
      <c r="D611" s="24">
        <f>IF($B611="","",IFERROR(INDEX('Payment Plans'!$D$5:$D$254,MATCH($B611,'Payment Plans'!$A$5:$A$254,0)),""))</f>
        <v/>
      </c>
      <c r="E611" s="46" t="n"/>
      <c r="F611" s="47" t="n"/>
      <c r="G611" s="18" t="n"/>
      <c r="H611" s="18" t="n"/>
      <c r="I611" s="18" t="n"/>
      <c r="J611" s="18" t="n"/>
      <c r="K611" s="18" t="n"/>
      <c r="L611" s="24">
        <f>IF($A611="","",IF(COUNTIF('Payment Plans'!$A$5:$A$254,$B611)=0,"Unknown Plan ID",IF(AND($G611="Posted",$E611&gt;Setup!$B$3),"Future-Dated Payment",IF(COUNTIF($A$5:$A$1004,$A611)&gt;1,"Duplicate Payment ID","OK"))))</f>
        <v/>
      </c>
      <c r="M611" s="24">
        <f>IF($A611="","",IF(OR($B611="",$E611="",$F611&lt;=0,$G611="",$H611="",$J611=""),"Review",IF($L611&lt;&gt;"OK","Review","OK")))</f>
        <v/>
      </c>
    </row>
    <row r="612">
      <c r="A612" s="18" t="n"/>
      <c r="B612" s="18" t="n"/>
      <c r="C612" s="24">
        <f>IF($B612="","",IFERROR(INDEX('Payment Plans'!$B$5:$B$254,MATCH($B612,'Payment Plans'!$A$5:$A$254,0)),""))</f>
        <v/>
      </c>
      <c r="D612" s="24">
        <f>IF($B612="","",IFERROR(INDEX('Payment Plans'!$D$5:$D$254,MATCH($B612,'Payment Plans'!$A$5:$A$254,0)),""))</f>
        <v/>
      </c>
      <c r="E612" s="46" t="n"/>
      <c r="F612" s="47" t="n"/>
      <c r="G612" s="18" t="n"/>
      <c r="H612" s="18" t="n"/>
      <c r="I612" s="18" t="n"/>
      <c r="J612" s="18" t="n"/>
      <c r="K612" s="18" t="n"/>
      <c r="L612" s="24">
        <f>IF($A612="","",IF(COUNTIF('Payment Plans'!$A$5:$A$254,$B612)=0,"Unknown Plan ID",IF(AND($G612="Posted",$E612&gt;Setup!$B$3),"Future-Dated Payment",IF(COUNTIF($A$5:$A$1004,$A612)&gt;1,"Duplicate Payment ID","OK"))))</f>
        <v/>
      </c>
      <c r="M612" s="24">
        <f>IF($A612="","",IF(OR($B612="",$E612="",$F612&lt;=0,$G612="",$H612="",$J612=""),"Review",IF($L612&lt;&gt;"OK","Review","OK")))</f>
        <v/>
      </c>
    </row>
    <row r="613">
      <c r="A613" s="18" t="n"/>
      <c r="B613" s="18" t="n"/>
      <c r="C613" s="24">
        <f>IF($B613="","",IFERROR(INDEX('Payment Plans'!$B$5:$B$254,MATCH($B613,'Payment Plans'!$A$5:$A$254,0)),""))</f>
        <v/>
      </c>
      <c r="D613" s="24">
        <f>IF($B613="","",IFERROR(INDEX('Payment Plans'!$D$5:$D$254,MATCH($B613,'Payment Plans'!$A$5:$A$254,0)),""))</f>
        <v/>
      </c>
      <c r="E613" s="46" t="n"/>
      <c r="F613" s="47" t="n"/>
      <c r="G613" s="18" t="n"/>
      <c r="H613" s="18" t="n"/>
      <c r="I613" s="18" t="n"/>
      <c r="J613" s="18" t="n"/>
      <c r="K613" s="18" t="n"/>
      <c r="L613" s="24">
        <f>IF($A613="","",IF(COUNTIF('Payment Plans'!$A$5:$A$254,$B613)=0,"Unknown Plan ID",IF(AND($G613="Posted",$E613&gt;Setup!$B$3),"Future-Dated Payment",IF(COUNTIF($A$5:$A$1004,$A613)&gt;1,"Duplicate Payment ID","OK"))))</f>
        <v/>
      </c>
      <c r="M613" s="24">
        <f>IF($A613="","",IF(OR($B613="",$E613="",$F613&lt;=0,$G613="",$H613="",$J613=""),"Review",IF($L613&lt;&gt;"OK","Review","OK")))</f>
        <v/>
      </c>
    </row>
    <row r="614">
      <c r="A614" s="18" t="n"/>
      <c r="B614" s="18" t="n"/>
      <c r="C614" s="24">
        <f>IF($B614="","",IFERROR(INDEX('Payment Plans'!$B$5:$B$254,MATCH($B614,'Payment Plans'!$A$5:$A$254,0)),""))</f>
        <v/>
      </c>
      <c r="D614" s="24">
        <f>IF($B614="","",IFERROR(INDEX('Payment Plans'!$D$5:$D$254,MATCH($B614,'Payment Plans'!$A$5:$A$254,0)),""))</f>
        <v/>
      </c>
      <c r="E614" s="46" t="n"/>
      <c r="F614" s="47" t="n"/>
      <c r="G614" s="18" t="n"/>
      <c r="H614" s="18" t="n"/>
      <c r="I614" s="18" t="n"/>
      <c r="J614" s="18" t="n"/>
      <c r="K614" s="18" t="n"/>
      <c r="L614" s="24">
        <f>IF($A614="","",IF(COUNTIF('Payment Plans'!$A$5:$A$254,$B614)=0,"Unknown Plan ID",IF(AND($G614="Posted",$E614&gt;Setup!$B$3),"Future-Dated Payment",IF(COUNTIF($A$5:$A$1004,$A614)&gt;1,"Duplicate Payment ID","OK"))))</f>
        <v/>
      </c>
      <c r="M614" s="24">
        <f>IF($A614="","",IF(OR($B614="",$E614="",$F614&lt;=0,$G614="",$H614="",$J614=""),"Review",IF($L614&lt;&gt;"OK","Review","OK")))</f>
        <v/>
      </c>
    </row>
    <row r="615">
      <c r="A615" s="18" t="n"/>
      <c r="B615" s="18" t="n"/>
      <c r="C615" s="24">
        <f>IF($B615="","",IFERROR(INDEX('Payment Plans'!$B$5:$B$254,MATCH($B615,'Payment Plans'!$A$5:$A$254,0)),""))</f>
        <v/>
      </c>
      <c r="D615" s="24">
        <f>IF($B615="","",IFERROR(INDEX('Payment Plans'!$D$5:$D$254,MATCH($B615,'Payment Plans'!$A$5:$A$254,0)),""))</f>
        <v/>
      </c>
      <c r="E615" s="46" t="n"/>
      <c r="F615" s="47" t="n"/>
      <c r="G615" s="18" t="n"/>
      <c r="H615" s="18" t="n"/>
      <c r="I615" s="18" t="n"/>
      <c r="J615" s="18" t="n"/>
      <c r="K615" s="18" t="n"/>
      <c r="L615" s="24">
        <f>IF($A615="","",IF(COUNTIF('Payment Plans'!$A$5:$A$254,$B615)=0,"Unknown Plan ID",IF(AND($G615="Posted",$E615&gt;Setup!$B$3),"Future-Dated Payment",IF(COUNTIF($A$5:$A$1004,$A615)&gt;1,"Duplicate Payment ID","OK"))))</f>
        <v/>
      </c>
      <c r="M615" s="24">
        <f>IF($A615="","",IF(OR($B615="",$E615="",$F615&lt;=0,$G615="",$H615="",$J615=""),"Review",IF($L615&lt;&gt;"OK","Review","OK")))</f>
        <v/>
      </c>
    </row>
    <row r="616">
      <c r="A616" s="18" t="n"/>
      <c r="B616" s="18" t="n"/>
      <c r="C616" s="24">
        <f>IF($B616="","",IFERROR(INDEX('Payment Plans'!$B$5:$B$254,MATCH($B616,'Payment Plans'!$A$5:$A$254,0)),""))</f>
        <v/>
      </c>
      <c r="D616" s="24">
        <f>IF($B616="","",IFERROR(INDEX('Payment Plans'!$D$5:$D$254,MATCH($B616,'Payment Plans'!$A$5:$A$254,0)),""))</f>
        <v/>
      </c>
      <c r="E616" s="46" t="n"/>
      <c r="F616" s="47" t="n"/>
      <c r="G616" s="18" t="n"/>
      <c r="H616" s="18" t="n"/>
      <c r="I616" s="18" t="n"/>
      <c r="J616" s="18" t="n"/>
      <c r="K616" s="18" t="n"/>
      <c r="L616" s="24">
        <f>IF($A616="","",IF(COUNTIF('Payment Plans'!$A$5:$A$254,$B616)=0,"Unknown Plan ID",IF(AND($G616="Posted",$E616&gt;Setup!$B$3),"Future-Dated Payment",IF(COUNTIF($A$5:$A$1004,$A616)&gt;1,"Duplicate Payment ID","OK"))))</f>
        <v/>
      </c>
      <c r="M616" s="24">
        <f>IF($A616="","",IF(OR($B616="",$E616="",$F616&lt;=0,$G616="",$H616="",$J616=""),"Review",IF($L616&lt;&gt;"OK","Review","OK")))</f>
        <v/>
      </c>
    </row>
    <row r="617">
      <c r="A617" s="18" t="n"/>
      <c r="B617" s="18" t="n"/>
      <c r="C617" s="24">
        <f>IF($B617="","",IFERROR(INDEX('Payment Plans'!$B$5:$B$254,MATCH($B617,'Payment Plans'!$A$5:$A$254,0)),""))</f>
        <v/>
      </c>
      <c r="D617" s="24">
        <f>IF($B617="","",IFERROR(INDEX('Payment Plans'!$D$5:$D$254,MATCH($B617,'Payment Plans'!$A$5:$A$254,0)),""))</f>
        <v/>
      </c>
      <c r="E617" s="46" t="n"/>
      <c r="F617" s="47" t="n"/>
      <c r="G617" s="18" t="n"/>
      <c r="H617" s="18" t="n"/>
      <c r="I617" s="18" t="n"/>
      <c r="J617" s="18" t="n"/>
      <c r="K617" s="18" t="n"/>
      <c r="L617" s="24">
        <f>IF($A617="","",IF(COUNTIF('Payment Plans'!$A$5:$A$254,$B617)=0,"Unknown Plan ID",IF(AND($G617="Posted",$E617&gt;Setup!$B$3),"Future-Dated Payment",IF(COUNTIF($A$5:$A$1004,$A617)&gt;1,"Duplicate Payment ID","OK"))))</f>
        <v/>
      </c>
      <c r="M617" s="24">
        <f>IF($A617="","",IF(OR($B617="",$E617="",$F617&lt;=0,$G617="",$H617="",$J617=""),"Review",IF($L617&lt;&gt;"OK","Review","OK")))</f>
        <v/>
      </c>
    </row>
    <row r="618">
      <c r="A618" s="18" t="n"/>
      <c r="B618" s="18" t="n"/>
      <c r="C618" s="24">
        <f>IF($B618="","",IFERROR(INDEX('Payment Plans'!$B$5:$B$254,MATCH($B618,'Payment Plans'!$A$5:$A$254,0)),""))</f>
        <v/>
      </c>
      <c r="D618" s="24">
        <f>IF($B618="","",IFERROR(INDEX('Payment Plans'!$D$5:$D$254,MATCH($B618,'Payment Plans'!$A$5:$A$254,0)),""))</f>
        <v/>
      </c>
      <c r="E618" s="46" t="n"/>
      <c r="F618" s="47" t="n"/>
      <c r="G618" s="18" t="n"/>
      <c r="H618" s="18" t="n"/>
      <c r="I618" s="18" t="n"/>
      <c r="J618" s="18" t="n"/>
      <c r="K618" s="18" t="n"/>
      <c r="L618" s="24">
        <f>IF($A618="","",IF(COUNTIF('Payment Plans'!$A$5:$A$254,$B618)=0,"Unknown Plan ID",IF(AND($G618="Posted",$E618&gt;Setup!$B$3),"Future-Dated Payment",IF(COUNTIF($A$5:$A$1004,$A618)&gt;1,"Duplicate Payment ID","OK"))))</f>
        <v/>
      </c>
      <c r="M618" s="24">
        <f>IF($A618="","",IF(OR($B618="",$E618="",$F618&lt;=0,$G618="",$H618="",$J618=""),"Review",IF($L618&lt;&gt;"OK","Review","OK")))</f>
        <v/>
      </c>
    </row>
    <row r="619">
      <c r="A619" s="18" t="n"/>
      <c r="B619" s="18" t="n"/>
      <c r="C619" s="24">
        <f>IF($B619="","",IFERROR(INDEX('Payment Plans'!$B$5:$B$254,MATCH($B619,'Payment Plans'!$A$5:$A$254,0)),""))</f>
        <v/>
      </c>
      <c r="D619" s="24">
        <f>IF($B619="","",IFERROR(INDEX('Payment Plans'!$D$5:$D$254,MATCH($B619,'Payment Plans'!$A$5:$A$254,0)),""))</f>
        <v/>
      </c>
      <c r="E619" s="46" t="n"/>
      <c r="F619" s="47" t="n"/>
      <c r="G619" s="18" t="n"/>
      <c r="H619" s="18" t="n"/>
      <c r="I619" s="18" t="n"/>
      <c r="J619" s="18" t="n"/>
      <c r="K619" s="18" t="n"/>
      <c r="L619" s="24">
        <f>IF($A619="","",IF(COUNTIF('Payment Plans'!$A$5:$A$254,$B619)=0,"Unknown Plan ID",IF(AND($G619="Posted",$E619&gt;Setup!$B$3),"Future-Dated Payment",IF(COUNTIF($A$5:$A$1004,$A619)&gt;1,"Duplicate Payment ID","OK"))))</f>
        <v/>
      </c>
      <c r="M619" s="24">
        <f>IF($A619="","",IF(OR($B619="",$E619="",$F619&lt;=0,$G619="",$H619="",$J619=""),"Review",IF($L619&lt;&gt;"OK","Review","OK")))</f>
        <v/>
      </c>
    </row>
    <row r="620">
      <c r="A620" s="18" t="n"/>
      <c r="B620" s="18" t="n"/>
      <c r="C620" s="24">
        <f>IF($B620="","",IFERROR(INDEX('Payment Plans'!$B$5:$B$254,MATCH($B620,'Payment Plans'!$A$5:$A$254,0)),""))</f>
        <v/>
      </c>
      <c r="D620" s="24">
        <f>IF($B620="","",IFERROR(INDEX('Payment Plans'!$D$5:$D$254,MATCH($B620,'Payment Plans'!$A$5:$A$254,0)),""))</f>
        <v/>
      </c>
      <c r="E620" s="46" t="n"/>
      <c r="F620" s="47" t="n"/>
      <c r="G620" s="18" t="n"/>
      <c r="H620" s="18" t="n"/>
      <c r="I620" s="18" t="n"/>
      <c r="J620" s="18" t="n"/>
      <c r="K620" s="18" t="n"/>
      <c r="L620" s="24">
        <f>IF($A620="","",IF(COUNTIF('Payment Plans'!$A$5:$A$254,$B620)=0,"Unknown Plan ID",IF(AND($G620="Posted",$E620&gt;Setup!$B$3),"Future-Dated Payment",IF(COUNTIF($A$5:$A$1004,$A620)&gt;1,"Duplicate Payment ID","OK"))))</f>
        <v/>
      </c>
      <c r="M620" s="24">
        <f>IF($A620="","",IF(OR($B620="",$E620="",$F620&lt;=0,$G620="",$H620="",$J620=""),"Review",IF($L620&lt;&gt;"OK","Review","OK")))</f>
        <v/>
      </c>
    </row>
    <row r="621">
      <c r="A621" s="18" t="n"/>
      <c r="B621" s="18" t="n"/>
      <c r="C621" s="24">
        <f>IF($B621="","",IFERROR(INDEX('Payment Plans'!$B$5:$B$254,MATCH($B621,'Payment Plans'!$A$5:$A$254,0)),""))</f>
        <v/>
      </c>
      <c r="D621" s="24">
        <f>IF($B621="","",IFERROR(INDEX('Payment Plans'!$D$5:$D$254,MATCH($B621,'Payment Plans'!$A$5:$A$254,0)),""))</f>
        <v/>
      </c>
      <c r="E621" s="46" t="n"/>
      <c r="F621" s="47" t="n"/>
      <c r="G621" s="18" t="n"/>
      <c r="H621" s="18" t="n"/>
      <c r="I621" s="18" t="n"/>
      <c r="J621" s="18" t="n"/>
      <c r="K621" s="18" t="n"/>
      <c r="L621" s="24">
        <f>IF($A621="","",IF(COUNTIF('Payment Plans'!$A$5:$A$254,$B621)=0,"Unknown Plan ID",IF(AND($G621="Posted",$E621&gt;Setup!$B$3),"Future-Dated Payment",IF(COUNTIF($A$5:$A$1004,$A621)&gt;1,"Duplicate Payment ID","OK"))))</f>
        <v/>
      </c>
      <c r="M621" s="24">
        <f>IF($A621="","",IF(OR($B621="",$E621="",$F621&lt;=0,$G621="",$H621="",$J621=""),"Review",IF($L621&lt;&gt;"OK","Review","OK")))</f>
        <v/>
      </c>
    </row>
    <row r="622">
      <c r="A622" s="18" t="n"/>
      <c r="B622" s="18" t="n"/>
      <c r="C622" s="24">
        <f>IF($B622="","",IFERROR(INDEX('Payment Plans'!$B$5:$B$254,MATCH($B622,'Payment Plans'!$A$5:$A$254,0)),""))</f>
        <v/>
      </c>
      <c r="D622" s="24">
        <f>IF($B622="","",IFERROR(INDEX('Payment Plans'!$D$5:$D$254,MATCH($B622,'Payment Plans'!$A$5:$A$254,0)),""))</f>
        <v/>
      </c>
      <c r="E622" s="46" t="n"/>
      <c r="F622" s="47" t="n"/>
      <c r="G622" s="18" t="n"/>
      <c r="H622" s="18" t="n"/>
      <c r="I622" s="18" t="n"/>
      <c r="J622" s="18" t="n"/>
      <c r="K622" s="18" t="n"/>
      <c r="L622" s="24">
        <f>IF($A622="","",IF(COUNTIF('Payment Plans'!$A$5:$A$254,$B622)=0,"Unknown Plan ID",IF(AND($G622="Posted",$E622&gt;Setup!$B$3),"Future-Dated Payment",IF(COUNTIF($A$5:$A$1004,$A622)&gt;1,"Duplicate Payment ID","OK"))))</f>
        <v/>
      </c>
      <c r="M622" s="24">
        <f>IF($A622="","",IF(OR($B622="",$E622="",$F622&lt;=0,$G622="",$H622="",$J622=""),"Review",IF($L622&lt;&gt;"OK","Review","OK")))</f>
        <v/>
      </c>
    </row>
    <row r="623">
      <c r="A623" s="18" t="n"/>
      <c r="B623" s="18" t="n"/>
      <c r="C623" s="24">
        <f>IF($B623="","",IFERROR(INDEX('Payment Plans'!$B$5:$B$254,MATCH($B623,'Payment Plans'!$A$5:$A$254,0)),""))</f>
        <v/>
      </c>
      <c r="D623" s="24">
        <f>IF($B623="","",IFERROR(INDEX('Payment Plans'!$D$5:$D$254,MATCH($B623,'Payment Plans'!$A$5:$A$254,0)),""))</f>
        <v/>
      </c>
      <c r="E623" s="46" t="n"/>
      <c r="F623" s="47" t="n"/>
      <c r="G623" s="18" t="n"/>
      <c r="H623" s="18" t="n"/>
      <c r="I623" s="18" t="n"/>
      <c r="J623" s="18" t="n"/>
      <c r="K623" s="18" t="n"/>
      <c r="L623" s="24">
        <f>IF($A623="","",IF(COUNTIF('Payment Plans'!$A$5:$A$254,$B623)=0,"Unknown Plan ID",IF(AND($G623="Posted",$E623&gt;Setup!$B$3),"Future-Dated Payment",IF(COUNTIF($A$5:$A$1004,$A623)&gt;1,"Duplicate Payment ID","OK"))))</f>
        <v/>
      </c>
      <c r="M623" s="24">
        <f>IF($A623="","",IF(OR($B623="",$E623="",$F623&lt;=0,$G623="",$H623="",$J623=""),"Review",IF($L623&lt;&gt;"OK","Review","OK")))</f>
        <v/>
      </c>
    </row>
    <row r="624">
      <c r="A624" s="18" t="n"/>
      <c r="B624" s="18" t="n"/>
      <c r="C624" s="24">
        <f>IF($B624="","",IFERROR(INDEX('Payment Plans'!$B$5:$B$254,MATCH($B624,'Payment Plans'!$A$5:$A$254,0)),""))</f>
        <v/>
      </c>
      <c r="D624" s="24">
        <f>IF($B624="","",IFERROR(INDEX('Payment Plans'!$D$5:$D$254,MATCH($B624,'Payment Plans'!$A$5:$A$254,0)),""))</f>
        <v/>
      </c>
      <c r="E624" s="46" t="n"/>
      <c r="F624" s="47" t="n"/>
      <c r="G624" s="18" t="n"/>
      <c r="H624" s="18" t="n"/>
      <c r="I624" s="18" t="n"/>
      <c r="J624" s="18" t="n"/>
      <c r="K624" s="18" t="n"/>
      <c r="L624" s="24">
        <f>IF($A624="","",IF(COUNTIF('Payment Plans'!$A$5:$A$254,$B624)=0,"Unknown Plan ID",IF(AND($G624="Posted",$E624&gt;Setup!$B$3),"Future-Dated Payment",IF(COUNTIF($A$5:$A$1004,$A624)&gt;1,"Duplicate Payment ID","OK"))))</f>
        <v/>
      </c>
      <c r="M624" s="24">
        <f>IF($A624="","",IF(OR($B624="",$E624="",$F624&lt;=0,$G624="",$H624="",$J624=""),"Review",IF($L624&lt;&gt;"OK","Review","OK")))</f>
        <v/>
      </c>
    </row>
    <row r="625">
      <c r="A625" s="18" t="n"/>
      <c r="B625" s="18" t="n"/>
      <c r="C625" s="24">
        <f>IF($B625="","",IFERROR(INDEX('Payment Plans'!$B$5:$B$254,MATCH($B625,'Payment Plans'!$A$5:$A$254,0)),""))</f>
        <v/>
      </c>
      <c r="D625" s="24">
        <f>IF($B625="","",IFERROR(INDEX('Payment Plans'!$D$5:$D$254,MATCH($B625,'Payment Plans'!$A$5:$A$254,0)),""))</f>
        <v/>
      </c>
      <c r="E625" s="46" t="n"/>
      <c r="F625" s="47" t="n"/>
      <c r="G625" s="18" t="n"/>
      <c r="H625" s="18" t="n"/>
      <c r="I625" s="18" t="n"/>
      <c r="J625" s="18" t="n"/>
      <c r="K625" s="18" t="n"/>
      <c r="L625" s="24">
        <f>IF($A625="","",IF(COUNTIF('Payment Plans'!$A$5:$A$254,$B625)=0,"Unknown Plan ID",IF(AND($G625="Posted",$E625&gt;Setup!$B$3),"Future-Dated Payment",IF(COUNTIF($A$5:$A$1004,$A625)&gt;1,"Duplicate Payment ID","OK"))))</f>
        <v/>
      </c>
      <c r="M625" s="24">
        <f>IF($A625="","",IF(OR($B625="",$E625="",$F625&lt;=0,$G625="",$H625="",$J625=""),"Review",IF($L625&lt;&gt;"OK","Review","OK")))</f>
        <v/>
      </c>
    </row>
    <row r="626">
      <c r="A626" s="18" t="n"/>
      <c r="B626" s="18" t="n"/>
      <c r="C626" s="24">
        <f>IF($B626="","",IFERROR(INDEX('Payment Plans'!$B$5:$B$254,MATCH($B626,'Payment Plans'!$A$5:$A$254,0)),""))</f>
        <v/>
      </c>
      <c r="D626" s="24">
        <f>IF($B626="","",IFERROR(INDEX('Payment Plans'!$D$5:$D$254,MATCH($B626,'Payment Plans'!$A$5:$A$254,0)),""))</f>
        <v/>
      </c>
      <c r="E626" s="46" t="n"/>
      <c r="F626" s="47" t="n"/>
      <c r="G626" s="18" t="n"/>
      <c r="H626" s="18" t="n"/>
      <c r="I626" s="18" t="n"/>
      <c r="J626" s="18" t="n"/>
      <c r="K626" s="18" t="n"/>
      <c r="L626" s="24">
        <f>IF($A626="","",IF(COUNTIF('Payment Plans'!$A$5:$A$254,$B626)=0,"Unknown Plan ID",IF(AND($G626="Posted",$E626&gt;Setup!$B$3),"Future-Dated Payment",IF(COUNTIF($A$5:$A$1004,$A626)&gt;1,"Duplicate Payment ID","OK"))))</f>
        <v/>
      </c>
      <c r="M626" s="24">
        <f>IF($A626="","",IF(OR($B626="",$E626="",$F626&lt;=0,$G626="",$H626="",$J626=""),"Review",IF($L626&lt;&gt;"OK","Review","OK")))</f>
        <v/>
      </c>
    </row>
    <row r="627">
      <c r="A627" s="18" t="n"/>
      <c r="B627" s="18" t="n"/>
      <c r="C627" s="24">
        <f>IF($B627="","",IFERROR(INDEX('Payment Plans'!$B$5:$B$254,MATCH($B627,'Payment Plans'!$A$5:$A$254,0)),""))</f>
        <v/>
      </c>
      <c r="D627" s="24">
        <f>IF($B627="","",IFERROR(INDEX('Payment Plans'!$D$5:$D$254,MATCH($B627,'Payment Plans'!$A$5:$A$254,0)),""))</f>
        <v/>
      </c>
      <c r="E627" s="46" t="n"/>
      <c r="F627" s="47" t="n"/>
      <c r="G627" s="18" t="n"/>
      <c r="H627" s="18" t="n"/>
      <c r="I627" s="18" t="n"/>
      <c r="J627" s="18" t="n"/>
      <c r="K627" s="18" t="n"/>
      <c r="L627" s="24">
        <f>IF($A627="","",IF(COUNTIF('Payment Plans'!$A$5:$A$254,$B627)=0,"Unknown Plan ID",IF(AND($G627="Posted",$E627&gt;Setup!$B$3),"Future-Dated Payment",IF(COUNTIF($A$5:$A$1004,$A627)&gt;1,"Duplicate Payment ID","OK"))))</f>
        <v/>
      </c>
      <c r="M627" s="24">
        <f>IF($A627="","",IF(OR($B627="",$E627="",$F627&lt;=0,$G627="",$H627="",$J627=""),"Review",IF($L627&lt;&gt;"OK","Review","OK")))</f>
        <v/>
      </c>
    </row>
    <row r="628">
      <c r="A628" s="18" t="n"/>
      <c r="B628" s="18" t="n"/>
      <c r="C628" s="24">
        <f>IF($B628="","",IFERROR(INDEX('Payment Plans'!$B$5:$B$254,MATCH($B628,'Payment Plans'!$A$5:$A$254,0)),""))</f>
        <v/>
      </c>
      <c r="D628" s="24">
        <f>IF($B628="","",IFERROR(INDEX('Payment Plans'!$D$5:$D$254,MATCH($B628,'Payment Plans'!$A$5:$A$254,0)),""))</f>
        <v/>
      </c>
      <c r="E628" s="46" t="n"/>
      <c r="F628" s="47" t="n"/>
      <c r="G628" s="18" t="n"/>
      <c r="H628" s="18" t="n"/>
      <c r="I628" s="18" t="n"/>
      <c r="J628" s="18" t="n"/>
      <c r="K628" s="18" t="n"/>
      <c r="L628" s="24">
        <f>IF($A628="","",IF(COUNTIF('Payment Plans'!$A$5:$A$254,$B628)=0,"Unknown Plan ID",IF(AND($G628="Posted",$E628&gt;Setup!$B$3),"Future-Dated Payment",IF(COUNTIF($A$5:$A$1004,$A628)&gt;1,"Duplicate Payment ID","OK"))))</f>
        <v/>
      </c>
      <c r="M628" s="24">
        <f>IF($A628="","",IF(OR($B628="",$E628="",$F628&lt;=0,$G628="",$H628="",$J628=""),"Review",IF($L628&lt;&gt;"OK","Review","OK")))</f>
        <v/>
      </c>
    </row>
    <row r="629">
      <c r="A629" s="18" t="n"/>
      <c r="B629" s="18" t="n"/>
      <c r="C629" s="24">
        <f>IF($B629="","",IFERROR(INDEX('Payment Plans'!$B$5:$B$254,MATCH($B629,'Payment Plans'!$A$5:$A$254,0)),""))</f>
        <v/>
      </c>
      <c r="D629" s="24">
        <f>IF($B629="","",IFERROR(INDEX('Payment Plans'!$D$5:$D$254,MATCH($B629,'Payment Plans'!$A$5:$A$254,0)),""))</f>
        <v/>
      </c>
      <c r="E629" s="46" t="n"/>
      <c r="F629" s="47" t="n"/>
      <c r="G629" s="18" t="n"/>
      <c r="H629" s="18" t="n"/>
      <c r="I629" s="18" t="n"/>
      <c r="J629" s="18" t="n"/>
      <c r="K629" s="18" t="n"/>
      <c r="L629" s="24">
        <f>IF($A629="","",IF(COUNTIF('Payment Plans'!$A$5:$A$254,$B629)=0,"Unknown Plan ID",IF(AND($G629="Posted",$E629&gt;Setup!$B$3),"Future-Dated Payment",IF(COUNTIF($A$5:$A$1004,$A629)&gt;1,"Duplicate Payment ID","OK"))))</f>
        <v/>
      </c>
      <c r="M629" s="24">
        <f>IF($A629="","",IF(OR($B629="",$E629="",$F629&lt;=0,$G629="",$H629="",$J629=""),"Review",IF($L629&lt;&gt;"OK","Review","OK")))</f>
        <v/>
      </c>
    </row>
    <row r="630">
      <c r="A630" s="18" t="n"/>
      <c r="B630" s="18" t="n"/>
      <c r="C630" s="24">
        <f>IF($B630="","",IFERROR(INDEX('Payment Plans'!$B$5:$B$254,MATCH($B630,'Payment Plans'!$A$5:$A$254,0)),""))</f>
        <v/>
      </c>
      <c r="D630" s="24">
        <f>IF($B630="","",IFERROR(INDEX('Payment Plans'!$D$5:$D$254,MATCH($B630,'Payment Plans'!$A$5:$A$254,0)),""))</f>
        <v/>
      </c>
      <c r="E630" s="46" t="n"/>
      <c r="F630" s="47" t="n"/>
      <c r="G630" s="18" t="n"/>
      <c r="H630" s="18" t="n"/>
      <c r="I630" s="18" t="n"/>
      <c r="J630" s="18" t="n"/>
      <c r="K630" s="18" t="n"/>
      <c r="L630" s="24">
        <f>IF($A630="","",IF(COUNTIF('Payment Plans'!$A$5:$A$254,$B630)=0,"Unknown Plan ID",IF(AND($G630="Posted",$E630&gt;Setup!$B$3),"Future-Dated Payment",IF(COUNTIF($A$5:$A$1004,$A630)&gt;1,"Duplicate Payment ID","OK"))))</f>
        <v/>
      </c>
      <c r="M630" s="24">
        <f>IF($A630="","",IF(OR($B630="",$E630="",$F630&lt;=0,$G630="",$H630="",$J630=""),"Review",IF($L630&lt;&gt;"OK","Review","OK")))</f>
        <v/>
      </c>
    </row>
    <row r="631">
      <c r="A631" s="18" t="n"/>
      <c r="B631" s="18" t="n"/>
      <c r="C631" s="24">
        <f>IF($B631="","",IFERROR(INDEX('Payment Plans'!$B$5:$B$254,MATCH($B631,'Payment Plans'!$A$5:$A$254,0)),""))</f>
        <v/>
      </c>
      <c r="D631" s="24">
        <f>IF($B631="","",IFERROR(INDEX('Payment Plans'!$D$5:$D$254,MATCH($B631,'Payment Plans'!$A$5:$A$254,0)),""))</f>
        <v/>
      </c>
      <c r="E631" s="46" t="n"/>
      <c r="F631" s="47" t="n"/>
      <c r="G631" s="18" t="n"/>
      <c r="H631" s="18" t="n"/>
      <c r="I631" s="18" t="n"/>
      <c r="J631" s="18" t="n"/>
      <c r="K631" s="18" t="n"/>
      <c r="L631" s="24">
        <f>IF($A631="","",IF(COUNTIF('Payment Plans'!$A$5:$A$254,$B631)=0,"Unknown Plan ID",IF(AND($G631="Posted",$E631&gt;Setup!$B$3),"Future-Dated Payment",IF(COUNTIF($A$5:$A$1004,$A631)&gt;1,"Duplicate Payment ID","OK"))))</f>
        <v/>
      </c>
      <c r="M631" s="24">
        <f>IF($A631="","",IF(OR($B631="",$E631="",$F631&lt;=0,$G631="",$H631="",$J631=""),"Review",IF($L631&lt;&gt;"OK","Review","OK")))</f>
        <v/>
      </c>
    </row>
    <row r="632">
      <c r="A632" s="18" t="n"/>
      <c r="B632" s="18" t="n"/>
      <c r="C632" s="24">
        <f>IF($B632="","",IFERROR(INDEX('Payment Plans'!$B$5:$B$254,MATCH($B632,'Payment Plans'!$A$5:$A$254,0)),""))</f>
        <v/>
      </c>
      <c r="D632" s="24">
        <f>IF($B632="","",IFERROR(INDEX('Payment Plans'!$D$5:$D$254,MATCH($B632,'Payment Plans'!$A$5:$A$254,0)),""))</f>
        <v/>
      </c>
      <c r="E632" s="46" t="n"/>
      <c r="F632" s="47" t="n"/>
      <c r="G632" s="18" t="n"/>
      <c r="H632" s="18" t="n"/>
      <c r="I632" s="18" t="n"/>
      <c r="J632" s="18" t="n"/>
      <c r="K632" s="18" t="n"/>
      <c r="L632" s="24">
        <f>IF($A632="","",IF(COUNTIF('Payment Plans'!$A$5:$A$254,$B632)=0,"Unknown Plan ID",IF(AND($G632="Posted",$E632&gt;Setup!$B$3),"Future-Dated Payment",IF(COUNTIF($A$5:$A$1004,$A632)&gt;1,"Duplicate Payment ID","OK"))))</f>
        <v/>
      </c>
      <c r="M632" s="24">
        <f>IF($A632="","",IF(OR($B632="",$E632="",$F632&lt;=0,$G632="",$H632="",$J632=""),"Review",IF($L632&lt;&gt;"OK","Review","OK")))</f>
        <v/>
      </c>
    </row>
    <row r="633">
      <c r="A633" s="18" t="n"/>
      <c r="B633" s="18" t="n"/>
      <c r="C633" s="24">
        <f>IF($B633="","",IFERROR(INDEX('Payment Plans'!$B$5:$B$254,MATCH($B633,'Payment Plans'!$A$5:$A$254,0)),""))</f>
        <v/>
      </c>
      <c r="D633" s="24">
        <f>IF($B633="","",IFERROR(INDEX('Payment Plans'!$D$5:$D$254,MATCH($B633,'Payment Plans'!$A$5:$A$254,0)),""))</f>
        <v/>
      </c>
      <c r="E633" s="46" t="n"/>
      <c r="F633" s="47" t="n"/>
      <c r="G633" s="18" t="n"/>
      <c r="H633" s="18" t="n"/>
      <c r="I633" s="18" t="n"/>
      <c r="J633" s="18" t="n"/>
      <c r="K633" s="18" t="n"/>
      <c r="L633" s="24">
        <f>IF($A633="","",IF(COUNTIF('Payment Plans'!$A$5:$A$254,$B633)=0,"Unknown Plan ID",IF(AND($G633="Posted",$E633&gt;Setup!$B$3),"Future-Dated Payment",IF(COUNTIF($A$5:$A$1004,$A633)&gt;1,"Duplicate Payment ID","OK"))))</f>
        <v/>
      </c>
      <c r="M633" s="24">
        <f>IF($A633="","",IF(OR($B633="",$E633="",$F633&lt;=0,$G633="",$H633="",$J633=""),"Review",IF($L633&lt;&gt;"OK","Review","OK")))</f>
        <v/>
      </c>
    </row>
    <row r="634">
      <c r="A634" s="18" t="n"/>
      <c r="B634" s="18" t="n"/>
      <c r="C634" s="24">
        <f>IF($B634="","",IFERROR(INDEX('Payment Plans'!$B$5:$B$254,MATCH($B634,'Payment Plans'!$A$5:$A$254,0)),""))</f>
        <v/>
      </c>
      <c r="D634" s="24">
        <f>IF($B634="","",IFERROR(INDEX('Payment Plans'!$D$5:$D$254,MATCH($B634,'Payment Plans'!$A$5:$A$254,0)),""))</f>
        <v/>
      </c>
      <c r="E634" s="46" t="n"/>
      <c r="F634" s="47" t="n"/>
      <c r="G634" s="18" t="n"/>
      <c r="H634" s="18" t="n"/>
      <c r="I634" s="18" t="n"/>
      <c r="J634" s="18" t="n"/>
      <c r="K634" s="18" t="n"/>
      <c r="L634" s="24">
        <f>IF($A634="","",IF(COUNTIF('Payment Plans'!$A$5:$A$254,$B634)=0,"Unknown Plan ID",IF(AND($G634="Posted",$E634&gt;Setup!$B$3),"Future-Dated Payment",IF(COUNTIF($A$5:$A$1004,$A634)&gt;1,"Duplicate Payment ID","OK"))))</f>
        <v/>
      </c>
      <c r="M634" s="24">
        <f>IF($A634="","",IF(OR($B634="",$E634="",$F634&lt;=0,$G634="",$H634="",$J634=""),"Review",IF($L634&lt;&gt;"OK","Review","OK")))</f>
        <v/>
      </c>
    </row>
    <row r="635">
      <c r="A635" s="18" t="n"/>
      <c r="B635" s="18" t="n"/>
      <c r="C635" s="24">
        <f>IF($B635="","",IFERROR(INDEX('Payment Plans'!$B$5:$B$254,MATCH($B635,'Payment Plans'!$A$5:$A$254,0)),""))</f>
        <v/>
      </c>
      <c r="D635" s="24">
        <f>IF($B635="","",IFERROR(INDEX('Payment Plans'!$D$5:$D$254,MATCH($B635,'Payment Plans'!$A$5:$A$254,0)),""))</f>
        <v/>
      </c>
      <c r="E635" s="46" t="n"/>
      <c r="F635" s="47" t="n"/>
      <c r="G635" s="18" t="n"/>
      <c r="H635" s="18" t="n"/>
      <c r="I635" s="18" t="n"/>
      <c r="J635" s="18" t="n"/>
      <c r="K635" s="18" t="n"/>
      <c r="L635" s="24">
        <f>IF($A635="","",IF(COUNTIF('Payment Plans'!$A$5:$A$254,$B635)=0,"Unknown Plan ID",IF(AND($G635="Posted",$E635&gt;Setup!$B$3),"Future-Dated Payment",IF(COUNTIF($A$5:$A$1004,$A635)&gt;1,"Duplicate Payment ID","OK"))))</f>
        <v/>
      </c>
      <c r="M635" s="24">
        <f>IF($A635="","",IF(OR($B635="",$E635="",$F635&lt;=0,$G635="",$H635="",$J635=""),"Review",IF($L635&lt;&gt;"OK","Review","OK")))</f>
        <v/>
      </c>
    </row>
    <row r="636">
      <c r="A636" s="18" t="n"/>
      <c r="B636" s="18" t="n"/>
      <c r="C636" s="24">
        <f>IF($B636="","",IFERROR(INDEX('Payment Plans'!$B$5:$B$254,MATCH($B636,'Payment Plans'!$A$5:$A$254,0)),""))</f>
        <v/>
      </c>
      <c r="D636" s="24">
        <f>IF($B636="","",IFERROR(INDEX('Payment Plans'!$D$5:$D$254,MATCH($B636,'Payment Plans'!$A$5:$A$254,0)),""))</f>
        <v/>
      </c>
      <c r="E636" s="46" t="n"/>
      <c r="F636" s="47" t="n"/>
      <c r="G636" s="18" t="n"/>
      <c r="H636" s="18" t="n"/>
      <c r="I636" s="18" t="n"/>
      <c r="J636" s="18" t="n"/>
      <c r="K636" s="18" t="n"/>
      <c r="L636" s="24">
        <f>IF($A636="","",IF(COUNTIF('Payment Plans'!$A$5:$A$254,$B636)=0,"Unknown Plan ID",IF(AND($G636="Posted",$E636&gt;Setup!$B$3),"Future-Dated Payment",IF(COUNTIF($A$5:$A$1004,$A636)&gt;1,"Duplicate Payment ID","OK"))))</f>
        <v/>
      </c>
      <c r="M636" s="24">
        <f>IF($A636="","",IF(OR($B636="",$E636="",$F636&lt;=0,$G636="",$H636="",$J636=""),"Review",IF($L636&lt;&gt;"OK","Review","OK")))</f>
        <v/>
      </c>
    </row>
    <row r="637">
      <c r="A637" s="18" t="n"/>
      <c r="B637" s="18" t="n"/>
      <c r="C637" s="24">
        <f>IF($B637="","",IFERROR(INDEX('Payment Plans'!$B$5:$B$254,MATCH($B637,'Payment Plans'!$A$5:$A$254,0)),""))</f>
        <v/>
      </c>
      <c r="D637" s="24">
        <f>IF($B637="","",IFERROR(INDEX('Payment Plans'!$D$5:$D$254,MATCH($B637,'Payment Plans'!$A$5:$A$254,0)),""))</f>
        <v/>
      </c>
      <c r="E637" s="46" t="n"/>
      <c r="F637" s="47" t="n"/>
      <c r="G637" s="18" t="n"/>
      <c r="H637" s="18" t="n"/>
      <c r="I637" s="18" t="n"/>
      <c r="J637" s="18" t="n"/>
      <c r="K637" s="18" t="n"/>
      <c r="L637" s="24">
        <f>IF($A637="","",IF(COUNTIF('Payment Plans'!$A$5:$A$254,$B637)=0,"Unknown Plan ID",IF(AND($G637="Posted",$E637&gt;Setup!$B$3),"Future-Dated Payment",IF(COUNTIF($A$5:$A$1004,$A637)&gt;1,"Duplicate Payment ID","OK"))))</f>
        <v/>
      </c>
      <c r="M637" s="24">
        <f>IF($A637="","",IF(OR($B637="",$E637="",$F637&lt;=0,$G637="",$H637="",$J637=""),"Review",IF($L637&lt;&gt;"OK","Review","OK")))</f>
        <v/>
      </c>
    </row>
    <row r="638">
      <c r="A638" s="18" t="n"/>
      <c r="B638" s="18" t="n"/>
      <c r="C638" s="24">
        <f>IF($B638="","",IFERROR(INDEX('Payment Plans'!$B$5:$B$254,MATCH($B638,'Payment Plans'!$A$5:$A$254,0)),""))</f>
        <v/>
      </c>
      <c r="D638" s="24">
        <f>IF($B638="","",IFERROR(INDEX('Payment Plans'!$D$5:$D$254,MATCH($B638,'Payment Plans'!$A$5:$A$254,0)),""))</f>
        <v/>
      </c>
      <c r="E638" s="46" t="n"/>
      <c r="F638" s="47" t="n"/>
      <c r="G638" s="18" t="n"/>
      <c r="H638" s="18" t="n"/>
      <c r="I638" s="18" t="n"/>
      <c r="J638" s="18" t="n"/>
      <c r="K638" s="18" t="n"/>
      <c r="L638" s="24">
        <f>IF($A638="","",IF(COUNTIF('Payment Plans'!$A$5:$A$254,$B638)=0,"Unknown Plan ID",IF(AND($G638="Posted",$E638&gt;Setup!$B$3),"Future-Dated Payment",IF(COUNTIF($A$5:$A$1004,$A638)&gt;1,"Duplicate Payment ID","OK"))))</f>
        <v/>
      </c>
      <c r="M638" s="24">
        <f>IF($A638="","",IF(OR($B638="",$E638="",$F638&lt;=0,$G638="",$H638="",$J638=""),"Review",IF($L638&lt;&gt;"OK","Review","OK")))</f>
        <v/>
      </c>
    </row>
    <row r="639">
      <c r="A639" s="18" t="n"/>
      <c r="B639" s="18" t="n"/>
      <c r="C639" s="24">
        <f>IF($B639="","",IFERROR(INDEX('Payment Plans'!$B$5:$B$254,MATCH($B639,'Payment Plans'!$A$5:$A$254,0)),""))</f>
        <v/>
      </c>
      <c r="D639" s="24">
        <f>IF($B639="","",IFERROR(INDEX('Payment Plans'!$D$5:$D$254,MATCH($B639,'Payment Plans'!$A$5:$A$254,0)),""))</f>
        <v/>
      </c>
      <c r="E639" s="46" t="n"/>
      <c r="F639" s="47" t="n"/>
      <c r="G639" s="18" t="n"/>
      <c r="H639" s="18" t="n"/>
      <c r="I639" s="18" t="n"/>
      <c r="J639" s="18" t="n"/>
      <c r="K639" s="18" t="n"/>
      <c r="L639" s="24">
        <f>IF($A639="","",IF(COUNTIF('Payment Plans'!$A$5:$A$254,$B639)=0,"Unknown Plan ID",IF(AND($G639="Posted",$E639&gt;Setup!$B$3),"Future-Dated Payment",IF(COUNTIF($A$5:$A$1004,$A639)&gt;1,"Duplicate Payment ID","OK"))))</f>
        <v/>
      </c>
      <c r="M639" s="24">
        <f>IF($A639="","",IF(OR($B639="",$E639="",$F639&lt;=0,$G639="",$H639="",$J639=""),"Review",IF($L639&lt;&gt;"OK","Review","OK")))</f>
        <v/>
      </c>
    </row>
    <row r="640">
      <c r="A640" s="18" t="n"/>
      <c r="B640" s="18" t="n"/>
      <c r="C640" s="24">
        <f>IF($B640="","",IFERROR(INDEX('Payment Plans'!$B$5:$B$254,MATCH($B640,'Payment Plans'!$A$5:$A$254,0)),""))</f>
        <v/>
      </c>
      <c r="D640" s="24">
        <f>IF($B640="","",IFERROR(INDEX('Payment Plans'!$D$5:$D$254,MATCH($B640,'Payment Plans'!$A$5:$A$254,0)),""))</f>
        <v/>
      </c>
      <c r="E640" s="46" t="n"/>
      <c r="F640" s="47" t="n"/>
      <c r="G640" s="18" t="n"/>
      <c r="H640" s="18" t="n"/>
      <c r="I640" s="18" t="n"/>
      <c r="J640" s="18" t="n"/>
      <c r="K640" s="18" t="n"/>
      <c r="L640" s="24">
        <f>IF($A640="","",IF(COUNTIF('Payment Plans'!$A$5:$A$254,$B640)=0,"Unknown Plan ID",IF(AND($G640="Posted",$E640&gt;Setup!$B$3),"Future-Dated Payment",IF(COUNTIF($A$5:$A$1004,$A640)&gt;1,"Duplicate Payment ID","OK"))))</f>
        <v/>
      </c>
      <c r="M640" s="24">
        <f>IF($A640="","",IF(OR($B640="",$E640="",$F640&lt;=0,$G640="",$H640="",$J640=""),"Review",IF($L640&lt;&gt;"OK","Review","OK")))</f>
        <v/>
      </c>
    </row>
    <row r="641">
      <c r="A641" s="18" t="n"/>
      <c r="B641" s="18" t="n"/>
      <c r="C641" s="24">
        <f>IF($B641="","",IFERROR(INDEX('Payment Plans'!$B$5:$B$254,MATCH($B641,'Payment Plans'!$A$5:$A$254,0)),""))</f>
        <v/>
      </c>
      <c r="D641" s="24">
        <f>IF($B641="","",IFERROR(INDEX('Payment Plans'!$D$5:$D$254,MATCH($B641,'Payment Plans'!$A$5:$A$254,0)),""))</f>
        <v/>
      </c>
      <c r="E641" s="46" t="n"/>
      <c r="F641" s="47" t="n"/>
      <c r="G641" s="18" t="n"/>
      <c r="H641" s="18" t="n"/>
      <c r="I641" s="18" t="n"/>
      <c r="J641" s="18" t="n"/>
      <c r="K641" s="18" t="n"/>
      <c r="L641" s="24">
        <f>IF($A641="","",IF(COUNTIF('Payment Plans'!$A$5:$A$254,$B641)=0,"Unknown Plan ID",IF(AND($G641="Posted",$E641&gt;Setup!$B$3),"Future-Dated Payment",IF(COUNTIF($A$5:$A$1004,$A641)&gt;1,"Duplicate Payment ID","OK"))))</f>
        <v/>
      </c>
      <c r="M641" s="24">
        <f>IF($A641="","",IF(OR($B641="",$E641="",$F641&lt;=0,$G641="",$H641="",$J641=""),"Review",IF($L641&lt;&gt;"OK","Review","OK")))</f>
        <v/>
      </c>
    </row>
    <row r="642">
      <c r="A642" s="18" t="n"/>
      <c r="B642" s="18" t="n"/>
      <c r="C642" s="24">
        <f>IF($B642="","",IFERROR(INDEX('Payment Plans'!$B$5:$B$254,MATCH($B642,'Payment Plans'!$A$5:$A$254,0)),""))</f>
        <v/>
      </c>
      <c r="D642" s="24">
        <f>IF($B642="","",IFERROR(INDEX('Payment Plans'!$D$5:$D$254,MATCH($B642,'Payment Plans'!$A$5:$A$254,0)),""))</f>
        <v/>
      </c>
      <c r="E642" s="46" t="n"/>
      <c r="F642" s="47" t="n"/>
      <c r="G642" s="18" t="n"/>
      <c r="H642" s="18" t="n"/>
      <c r="I642" s="18" t="n"/>
      <c r="J642" s="18" t="n"/>
      <c r="K642" s="18" t="n"/>
      <c r="L642" s="24">
        <f>IF($A642="","",IF(COUNTIF('Payment Plans'!$A$5:$A$254,$B642)=0,"Unknown Plan ID",IF(AND($G642="Posted",$E642&gt;Setup!$B$3),"Future-Dated Payment",IF(COUNTIF($A$5:$A$1004,$A642)&gt;1,"Duplicate Payment ID","OK"))))</f>
        <v/>
      </c>
      <c r="M642" s="24">
        <f>IF($A642="","",IF(OR($B642="",$E642="",$F642&lt;=0,$G642="",$H642="",$J642=""),"Review",IF($L642&lt;&gt;"OK","Review","OK")))</f>
        <v/>
      </c>
    </row>
    <row r="643">
      <c r="A643" s="18" t="n"/>
      <c r="B643" s="18" t="n"/>
      <c r="C643" s="24">
        <f>IF($B643="","",IFERROR(INDEX('Payment Plans'!$B$5:$B$254,MATCH($B643,'Payment Plans'!$A$5:$A$254,0)),""))</f>
        <v/>
      </c>
      <c r="D643" s="24">
        <f>IF($B643="","",IFERROR(INDEX('Payment Plans'!$D$5:$D$254,MATCH($B643,'Payment Plans'!$A$5:$A$254,0)),""))</f>
        <v/>
      </c>
      <c r="E643" s="46" t="n"/>
      <c r="F643" s="47" t="n"/>
      <c r="G643" s="18" t="n"/>
      <c r="H643" s="18" t="n"/>
      <c r="I643" s="18" t="n"/>
      <c r="J643" s="18" t="n"/>
      <c r="K643" s="18" t="n"/>
      <c r="L643" s="24">
        <f>IF($A643="","",IF(COUNTIF('Payment Plans'!$A$5:$A$254,$B643)=0,"Unknown Plan ID",IF(AND($G643="Posted",$E643&gt;Setup!$B$3),"Future-Dated Payment",IF(COUNTIF($A$5:$A$1004,$A643)&gt;1,"Duplicate Payment ID","OK"))))</f>
        <v/>
      </c>
      <c r="M643" s="24">
        <f>IF($A643="","",IF(OR($B643="",$E643="",$F643&lt;=0,$G643="",$H643="",$J643=""),"Review",IF($L643&lt;&gt;"OK","Review","OK")))</f>
        <v/>
      </c>
    </row>
    <row r="644">
      <c r="A644" s="18" t="n"/>
      <c r="B644" s="18" t="n"/>
      <c r="C644" s="24">
        <f>IF($B644="","",IFERROR(INDEX('Payment Plans'!$B$5:$B$254,MATCH($B644,'Payment Plans'!$A$5:$A$254,0)),""))</f>
        <v/>
      </c>
      <c r="D644" s="24">
        <f>IF($B644="","",IFERROR(INDEX('Payment Plans'!$D$5:$D$254,MATCH($B644,'Payment Plans'!$A$5:$A$254,0)),""))</f>
        <v/>
      </c>
      <c r="E644" s="46" t="n"/>
      <c r="F644" s="47" t="n"/>
      <c r="G644" s="18" t="n"/>
      <c r="H644" s="18" t="n"/>
      <c r="I644" s="18" t="n"/>
      <c r="J644" s="18" t="n"/>
      <c r="K644" s="18" t="n"/>
      <c r="L644" s="24">
        <f>IF($A644="","",IF(COUNTIF('Payment Plans'!$A$5:$A$254,$B644)=0,"Unknown Plan ID",IF(AND($G644="Posted",$E644&gt;Setup!$B$3),"Future-Dated Payment",IF(COUNTIF($A$5:$A$1004,$A644)&gt;1,"Duplicate Payment ID","OK"))))</f>
        <v/>
      </c>
      <c r="M644" s="24">
        <f>IF($A644="","",IF(OR($B644="",$E644="",$F644&lt;=0,$G644="",$H644="",$J644=""),"Review",IF($L644&lt;&gt;"OK","Review","OK")))</f>
        <v/>
      </c>
    </row>
    <row r="645">
      <c r="A645" s="18" t="n"/>
      <c r="B645" s="18" t="n"/>
      <c r="C645" s="24">
        <f>IF($B645="","",IFERROR(INDEX('Payment Plans'!$B$5:$B$254,MATCH($B645,'Payment Plans'!$A$5:$A$254,0)),""))</f>
        <v/>
      </c>
      <c r="D645" s="24">
        <f>IF($B645="","",IFERROR(INDEX('Payment Plans'!$D$5:$D$254,MATCH($B645,'Payment Plans'!$A$5:$A$254,0)),""))</f>
        <v/>
      </c>
      <c r="E645" s="46" t="n"/>
      <c r="F645" s="47" t="n"/>
      <c r="G645" s="18" t="n"/>
      <c r="H645" s="18" t="n"/>
      <c r="I645" s="18" t="n"/>
      <c r="J645" s="18" t="n"/>
      <c r="K645" s="18" t="n"/>
      <c r="L645" s="24">
        <f>IF($A645="","",IF(COUNTIF('Payment Plans'!$A$5:$A$254,$B645)=0,"Unknown Plan ID",IF(AND($G645="Posted",$E645&gt;Setup!$B$3),"Future-Dated Payment",IF(COUNTIF($A$5:$A$1004,$A645)&gt;1,"Duplicate Payment ID","OK"))))</f>
        <v/>
      </c>
      <c r="M645" s="24">
        <f>IF($A645="","",IF(OR($B645="",$E645="",$F645&lt;=0,$G645="",$H645="",$J645=""),"Review",IF($L645&lt;&gt;"OK","Review","OK")))</f>
        <v/>
      </c>
    </row>
    <row r="646">
      <c r="A646" s="18" t="n"/>
      <c r="B646" s="18" t="n"/>
      <c r="C646" s="24">
        <f>IF($B646="","",IFERROR(INDEX('Payment Plans'!$B$5:$B$254,MATCH($B646,'Payment Plans'!$A$5:$A$254,0)),""))</f>
        <v/>
      </c>
      <c r="D646" s="24">
        <f>IF($B646="","",IFERROR(INDEX('Payment Plans'!$D$5:$D$254,MATCH($B646,'Payment Plans'!$A$5:$A$254,0)),""))</f>
        <v/>
      </c>
      <c r="E646" s="46" t="n"/>
      <c r="F646" s="47" t="n"/>
      <c r="G646" s="18" t="n"/>
      <c r="H646" s="18" t="n"/>
      <c r="I646" s="18" t="n"/>
      <c r="J646" s="18" t="n"/>
      <c r="K646" s="18" t="n"/>
      <c r="L646" s="24">
        <f>IF($A646="","",IF(COUNTIF('Payment Plans'!$A$5:$A$254,$B646)=0,"Unknown Plan ID",IF(AND($G646="Posted",$E646&gt;Setup!$B$3),"Future-Dated Payment",IF(COUNTIF($A$5:$A$1004,$A646)&gt;1,"Duplicate Payment ID","OK"))))</f>
        <v/>
      </c>
      <c r="M646" s="24">
        <f>IF($A646="","",IF(OR($B646="",$E646="",$F646&lt;=0,$G646="",$H646="",$J646=""),"Review",IF($L646&lt;&gt;"OK","Review","OK")))</f>
        <v/>
      </c>
    </row>
    <row r="647">
      <c r="A647" s="18" t="n"/>
      <c r="B647" s="18" t="n"/>
      <c r="C647" s="24">
        <f>IF($B647="","",IFERROR(INDEX('Payment Plans'!$B$5:$B$254,MATCH($B647,'Payment Plans'!$A$5:$A$254,0)),""))</f>
        <v/>
      </c>
      <c r="D647" s="24">
        <f>IF($B647="","",IFERROR(INDEX('Payment Plans'!$D$5:$D$254,MATCH($B647,'Payment Plans'!$A$5:$A$254,0)),""))</f>
        <v/>
      </c>
      <c r="E647" s="46" t="n"/>
      <c r="F647" s="47" t="n"/>
      <c r="G647" s="18" t="n"/>
      <c r="H647" s="18" t="n"/>
      <c r="I647" s="18" t="n"/>
      <c r="J647" s="18" t="n"/>
      <c r="K647" s="18" t="n"/>
      <c r="L647" s="24">
        <f>IF($A647="","",IF(COUNTIF('Payment Plans'!$A$5:$A$254,$B647)=0,"Unknown Plan ID",IF(AND($G647="Posted",$E647&gt;Setup!$B$3),"Future-Dated Payment",IF(COUNTIF($A$5:$A$1004,$A647)&gt;1,"Duplicate Payment ID","OK"))))</f>
        <v/>
      </c>
      <c r="M647" s="24">
        <f>IF($A647="","",IF(OR($B647="",$E647="",$F647&lt;=0,$G647="",$H647="",$J647=""),"Review",IF($L647&lt;&gt;"OK","Review","OK")))</f>
        <v/>
      </c>
    </row>
    <row r="648">
      <c r="A648" s="18" t="n"/>
      <c r="B648" s="18" t="n"/>
      <c r="C648" s="24">
        <f>IF($B648="","",IFERROR(INDEX('Payment Plans'!$B$5:$B$254,MATCH($B648,'Payment Plans'!$A$5:$A$254,0)),""))</f>
        <v/>
      </c>
      <c r="D648" s="24">
        <f>IF($B648="","",IFERROR(INDEX('Payment Plans'!$D$5:$D$254,MATCH($B648,'Payment Plans'!$A$5:$A$254,0)),""))</f>
        <v/>
      </c>
      <c r="E648" s="46" t="n"/>
      <c r="F648" s="47" t="n"/>
      <c r="G648" s="18" t="n"/>
      <c r="H648" s="18" t="n"/>
      <c r="I648" s="18" t="n"/>
      <c r="J648" s="18" t="n"/>
      <c r="K648" s="18" t="n"/>
      <c r="L648" s="24">
        <f>IF($A648="","",IF(COUNTIF('Payment Plans'!$A$5:$A$254,$B648)=0,"Unknown Plan ID",IF(AND($G648="Posted",$E648&gt;Setup!$B$3),"Future-Dated Payment",IF(COUNTIF($A$5:$A$1004,$A648)&gt;1,"Duplicate Payment ID","OK"))))</f>
        <v/>
      </c>
      <c r="M648" s="24">
        <f>IF($A648="","",IF(OR($B648="",$E648="",$F648&lt;=0,$G648="",$H648="",$J648=""),"Review",IF($L648&lt;&gt;"OK","Review","OK")))</f>
        <v/>
      </c>
    </row>
    <row r="649">
      <c r="A649" s="18" t="n"/>
      <c r="B649" s="18" t="n"/>
      <c r="C649" s="24">
        <f>IF($B649="","",IFERROR(INDEX('Payment Plans'!$B$5:$B$254,MATCH($B649,'Payment Plans'!$A$5:$A$254,0)),""))</f>
        <v/>
      </c>
      <c r="D649" s="24">
        <f>IF($B649="","",IFERROR(INDEX('Payment Plans'!$D$5:$D$254,MATCH($B649,'Payment Plans'!$A$5:$A$254,0)),""))</f>
        <v/>
      </c>
      <c r="E649" s="46" t="n"/>
      <c r="F649" s="47" t="n"/>
      <c r="G649" s="18" t="n"/>
      <c r="H649" s="18" t="n"/>
      <c r="I649" s="18" t="n"/>
      <c r="J649" s="18" t="n"/>
      <c r="K649" s="18" t="n"/>
      <c r="L649" s="24">
        <f>IF($A649="","",IF(COUNTIF('Payment Plans'!$A$5:$A$254,$B649)=0,"Unknown Plan ID",IF(AND($G649="Posted",$E649&gt;Setup!$B$3),"Future-Dated Payment",IF(COUNTIF($A$5:$A$1004,$A649)&gt;1,"Duplicate Payment ID","OK"))))</f>
        <v/>
      </c>
      <c r="M649" s="24">
        <f>IF($A649="","",IF(OR($B649="",$E649="",$F649&lt;=0,$G649="",$H649="",$J649=""),"Review",IF($L649&lt;&gt;"OK","Review","OK")))</f>
        <v/>
      </c>
    </row>
    <row r="650">
      <c r="A650" s="18" t="n"/>
      <c r="B650" s="18" t="n"/>
      <c r="C650" s="24">
        <f>IF($B650="","",IFERROR(INDEX('Payment Plans'!$B$5:$B$254,MATCH($B650,'Payment Plans'!$A$5:$A$254,0)),""))</f>
        <v/>
      </c>
      <c r="D650" s="24">
        <f>IF($B650="","",IFERROR(INDEX('Payment Plans'!$D$5:$D$254,MATCH($B650,'Payment Plans'!$A$5:$A$254,0)),""))</f>
        <v/>
      </c>
      <c r="E650" s="46" t="n"/>
      <c r="F650" s="47" t="n"/>
      <c r="G650" s="18" t="n"/>
      <c r="H650" s="18" t="n"/>
      <c r="I650" s="18" t="n"/>
      <c r="J650" s="18" t="n"/>
      <c r="K650" s="18" t="n"/>
      <c r="L650" s="24">
        <f>IF($A650="","",IF(COUNTIF('Payment Plans'!$A$5:$A$254,$B650)=0,"Unknown Plan ID",IF(AND($G650="Posted",$E650&gt;Setup!$B$3),"Future-Dated Payment",IF(COUNTIF($A$5:$A$1004,$A650)&gt;1,"Duplicate Payment ID","OK"))))</f>
        <v/>
      </c>
      <c r="M650" s="24">
        <f>IF($A650="","",IF(OR($B650="",$E650="",$F650&lt;=0,$G650="",$H650="",$J650=""),"Review",IF($L650&lt;&gt;"OK","Review","OK")))</f>
        <v/>
      </c>
    </row>
    <row r="651">
      <c r="A651" s="18" t="n"/>
      <c r="B651" s="18" t="n"/>
      <c r="C651" s="24">
        <f>IF($B651="","",IFERROR(INDEX('Payment Plans'!$B$5:$B$254,MATCH($B651,'Payment Plans'!$A$5:$A$254,0)),""))</f>
        <v/>
      </c>
      <c r="D651" s="24">
        <f>IF($B651="","",IFERROR(INDEX('Payment Plans'!$D$5:$D$254,MATCH($B651,'Payment Plans'!$A$5:$A$254,0)),""))</f>
        <v/>
      </c>
      <c r="E651" s="46" t="n"/>
      <c r="F651" s="47" t="n"/>
      <c r="G651" s="18" t="n"/>
      <c r="H651" s="18" t="n"/>
      <c r="I651" s="18" t="n"/>
      <c r="J651" s="18" t="n"/>
      <c r="K651" s="18" t="n"/>
      <c r="L651" s="24">
        <f>IF($A651="","",IF(COUNTIF('Payment Plans'!$A$5:$A$254,$B651)=0,"Unknown Plan ID",IF(AND($G651="Posted",$E651&gt;Setup!$B$3),"Future-Dated Payment",IF(COUNTIF($A$5:$A$1004,$A651)&gt;1,"Duplicate Payment ID","OK"))))</f>
        <v/>
      </c>
      <c r="M651" s="24">
        <f>IF($A651="","",IF(OR($B651="",$E651="",$F651&lt;=0,$G651="",$H651="",$J651=""),"Review",IF($L651&lt;&gt;"OK","Review","OK")))</f>
        <v/>
      </c>
    </row>
    <row r="652">
      <c r="A652" s="18" t="n"/>
      <c r="B652" s="18" t="n"/>
      <c r="C652" s="24">
        <f>IF($B652="","",IFERROR(INDEX('Payment Plans'!$B$5:$B$254,MATCH($B652,'Payment Plans'!$A$5:$A$254,0)),""))</f>
        <v/>
      </c>
      <c r="D652" s="24">
        <f>IF($B652="","",IFERROR(INDEX('Payment Plans'!$D$5:$D$254,MATCH($B652,'Payment Plans'!$A$5:$A$254,0)),""))</f>
        <v/>
      </c>
      <c r="E652" s="46" t="n"/>
      <c r="F652" s="47" t="n"/>
      <c r="G652" s="18" t="n"/>
      <c r="H652" s="18" t="n"/>
      <c r="I652" s="18" t="n"/>
      <c r="J652" s="18" t="n"/>
      <c r="K652" s="18" t="n"/>
      <c r="L652" s="24">
        <f>IF($A652="","",IF(COUNTIF('Payment Plans'!$A$5:$A$254,$B652)=0,"Unknown Plan ID",IF(AND($G652="Posted",$E652&gt;Setup!$B$3),"Future-Dated Payment",IF(COUNTIF($A$5:$A$1004,$A652)&gt;1,"Duplicate Payment ID","OK"))))</f>
        <v/>
      </c>
      <c r="M652" s="24">
        <f>IF($A652="","",IF(OR($B652="",$E652="",$F652&lt;=0,$G652="",$H652="",$J652=""),"Review",IF($L652&lt;&gt;"OK","Review","OK")))</f>
        <v/>
      </c>
    </row>
    <row r="653">
      <c r="A653" s="18" t="n"/>
      <c r="B653" s="18" t="n"/>
      <c r="C653" s="24">
        <f>IF($B653="","",IFERROR(INDEX('Payment Plans'!$B$5:$B$254,MATCH($B653,'Payment Plans'!$A$5:$A$254,0)),""))</f>
        <v/>
      </c>
      <c r="D653" s="24">
        <f>IF($B653="","",IFERROR(INDEX('Payment Plans'!$D$5:$D$254,MATCH($B653,'Payment Plans'!$A$5:$A$254,0)),""))</f>
        <v/>
      </c>
      <c r="E653" s="46" t="n"/>
      <c r="F653" s="47" t="n"/>
      <c r="G653" s="18" t="n"/>
      <c r="H653" s="18" t="n"/>
      <c r="I653" s="18" t="n"/>
      <c r="J653" s="18" t="n"/>
      <c r="K653" s="18" t="n"/>
      <c r="L653" s="24">
        <f>IF($A653="","",IF(COUNTIF('Payment Plans'!$A$5:$A$254,$B653)=0,"Unknown Plan ID",IF(AND($G653="Posted",$E653&gt;Setup!$B$3),"Future-Dated Payment",IF(COUNTIF($A$5:$A$1004,$A653)&gt;1,"Duplicate Payment ID","OK"))))</f>
        <v/>
      </c>
      <c r="M653" s="24">
        <f>IF($A653="","",IF(OR($B653="",$E653="",$F653&lt;=0,$G653="",$H653="",$J653=""),"Review",IF($L653&lt;&gt;"OK","Review","OK")))</f>
        <v/>
      </c>
    </row>
    <row r="654">
      <c r="A654" s="18" t="n"/>
      <c r="B654" s="18" t="n"/>
      <c r="C654" s="24">
        <f>IF($B654="","",IFERROR(INDEX('Payment Plans'!$B$5:$B$254,MATCH($B654,'Payment Plans'!$A$5:$A$254,0)),""))</f>
        <v/>
      </c>
      <c r="D654" s="24">
        <f>IF($B654="","",IFERROR(INDEX('Payment Plans'!$D$5:$D$254,MATCH($B654,'Payment Plans'!$A$5:$A$254,0)),""))</f>
        <v/>
      </c>
      <c r="E654" s="46" t="n"/>
      <c r="F654" s="47" t="n"/>
      <c r="G654" s="18" t="n"/>
      <c r="H654" s="18" t="n"/>
      <c r="I654" s="18" t="n"/>
      <c r="J654" s="18" t="n"/>
      <c r="K654" s="18" t="n"/>
      <c r="L654" s="24">
        <f>IF($A654="","",IF(COUNTIF('Payment Plans'!$A$5:$A$254,$B654)=0,"Unknown Plan ID",IF(AND($G654="Posted",$E654&gt;Setup!$B$3),"Future-Dated Payment",IF(COUNTIF($A$5:$A$1004,$A654)&gt;1,"Duplicate Payment ID","OK"))))</f>
        <v/>
      </c>
      <c r="M654" s="24">
        <f>IF($A654="","",IF(OR($B654="",$E654="",$F654&lt;=0,$G654="",$H654="",$J654=""),"Review",IF($L654&lt;&gt;"OK","Review","OK")))</f>
        <v/>
      </c>
    </row>
    <row r="655">
      <c r="A655" s="18" t="n"/>
      <c r="B655" s="18" t="n"/>
      <c r="C655" s="24">
        <f>IF($B655="","",IFERROR(INDEX('Payment Plans'!$B$5:$B$254,MATCH($B655,'Payment Plans'!$A$5:$A$254,0)),""))</f>
        <v/>
      </c>
      <c r="D655" s="24">
        <f>IF($B655="","",IFERROR(INDEX('Payment Plans'!$D$5:$D$254,MATCH($B655,'Payment Plans'!$A$5:$A$254,0)),""))</f>
        <v/>
      </c>
      <c r="E655" s="46" t="n"/>
      <c r="F655" s="47" t="n"/>
      <c r="G655" s="18" t="n"/>
      <c r="H655" s="18" t="n"/>
      <c r="I655" s="18" t="n"/>
      <c r="J655" s="18" t="n"/>
      <c r="K655" s="18" t="n"/>
      <c r="L655" s="24">
        <f>IF($A655="","",IF(COUNTIF('Payment Plans'!$A$5:$A$254,$B655)=0,"Unknown Plan ID",IF(AND($G655="Posted",$E655&gt;Setup!$B$3),"Future-Dated Payment",IF(COUNTIF($A$5:$A$1004,$A655)&gt;1,"Duplicate Payment ID","OK"))))</f>
        <v/>
      </c>
      <c r="M655" s="24">
        <f>IF($A655="","",IF(OR($B655="",$E655="",$F655&lt;=0,$G655="",$H655="",$J655=""),"Review",IF($L655&lt;&gt;"OK","Review","OK")))</f>
        <v/>
      </c>
    </row>
    <row r="656">
      <c r="A656" s="18" t="n"/>
      <c r="B656" s="18" t="n"/>
      <c r="C656" s="24">
        <f>IF($B656="","",IFERROR(INDEX('Payment Plans'!$B$5:$B$254,MATCH($B656,'Payment Plans'!$A$5:$A$254,0)),""))</f>
        <v/>
      </c>
      <c r="D656" s="24">
        <f>IF($B656="","",IFERROR(INDEX('Payment Plans'!$D$5:$D$254,MATCH($B656,'Payment Plans'!$A$5:$A$254,0)),""))</f>
        <v/>
      </c>
      <c r="E656" s="46" t="n"/>
      <c r="F656" s="47" t="n"/>
      <c r="G656" s="18" t="n"/>
      <c r="H656" s="18" t="n"/>
      <c r="I656" s="18" t="n"/>
      <c r="J656" s="18" t="n"/>
      <c r="K656" s="18" t="n"/>
      <c r="L656" s="24">
        <f>IF($A656="","",IF(COUNTIF('Payment Plans'!$A$5:$A$254,$B656)=0,"Unknown Plan ID",IF(AND($G656="Posted",$E656&gt;Setup!$B$3),"Future-Dated Payment",IF(COUNTIF($A$5:$A$1004,$A656)&gt;1,"Duplicate Payment ID","OK"))))</f>
        <v/>
      </c>
      <c r="M656" s="24">
        <f>IF($A656="","",IF(OR($B656="",$E656="",$F656&lt;=0,$G656="",$H656="",$J656=""),"Review",IF($L656&lt;&gt;"OK","Review","OK")))</f>
        <v/>
      </c>
    </row>
    <row r="657">
      <c r="A657" s="18" t="n"/>
      <c r="B657" s="18" t="n"/>
      <c r="C657" s="24">
        <f>IF($B657="","",IFERROR(INDEX('Payment Plans'!$B$5:$B$254,MATCH($B657,'Payment Plans'!$A$5:$A$254,0)),""))</f>
        <v/>
      </c>
      <c r="D657" s="24">
        <f>IF($B657="","",IFERROR(INDEX('Payment Plans'!$D$5:$D$254,MATCH($B657,'Payment Plans'!$A$5:$A$254,0)),""))</f>
        <v/>
      </c>
      <c r="E657" s="46" t="n"/>
      <c r="F657" s="47" t="n"/>
      <c r="G657" s="18" t="n"/>
      <c r="H657" s="18" t="n"/>
      <c r="I657" s="18" t="n"/>
      <c r="J657" s="18" t="n"/>
      <c r="K657" s="18" t="n"/>
      <c r="L657" s="24">
        <f>IF($A657="","",IF(COUNTIF('Payment Plans'!$A$5:$A$254,$B657)=0,"Unknown Plan ID",IF(AND($G657="Posted",$E657&gt;Setup!$B$3),"Future-Dated Payment",IF(COUNTIF($A$5:$A$1004,$A657)&gt;1,"Duplicate Payment ID","OK"))))</f>
        <v/>
      </c>
      <c r="M657" s="24">
        <f>IF($A657="","",IF(OR($B657="",$E657="",$F657&lt;=0,$G657="",$H657="",$J657=""),"Review",IF($L657&lt;&gt;"OK","Review","OK")))</f>
        <v/>
      </c>
    </row>
    <row r="658">
      <c r="A658" s="18" t="n"/>
      <c r="B658" s="18" t="n"/>
      <c r="C658" s="24">
        <f>IF($B658="","",IFERROR(INDEX('Payment Plans'!$B$5:$B$254,MATCH($B658,'Payment Plans'!$A$5:$A$254,0)),""))</f>
        <v/>
      </c>
      <c r="D658" s="24">
        <f>IF($B658="","",IFERROR(INDEX('Payment Plans'!$D$5:$D$254,MATCH($B658,'Payment Plans'!$A$5:$A$254,0)),""))</f>
        <v/>
      </c>
      <c r="E658" s="46" t="n"/>
      <c r="F658" s="47" t="n"/>
      <c r="G658" s="18" t="n"/>
      <c r="H658" s="18" t="n"/>
      <c r="I658" s="18" t="n"/>
      <c r="J658" s="18" t="n"/>
      <c r="K658" s="18" t="n"/>
      <c r="L658" s="24">
        <f>IF($A658="","",IF(COUNTIF('Payment Plans'!$A$5:$A$254,$B658)=0,"Unknown Plan ID",IF(AND($G658="Posted",$E658&gt;Setup!$B$3),"Future-Dated Payment",IF(COUNTIF($A$5:$A$1004,$A658)&gt;1,"Duplicate Payment ID","OK"))))</f>
        <v/>
      </c>
      <c r="M658" s="24">
        <f>IF($A658="","",IF(OR($B658="",$E658="",$F658&lt;=0,$G658="",$H658="",$J658=""),"Review",IF($L658&lt;&gt;"OK","Review","OK")))</f>
        <v/>
      </c>
    </row>
    <row r="659">
      <c r="A659" s="18" t="n"/>
      <c r="B659" s="18" t="n"/>
      <c r="C659" s="24">
        <f>IF($B659="","",IFERROR(INDEX('Payment Plans'!$B$5:$B$254,MATCH($B659,'Payment Plans'!$A$5:$A$254,0)),""))</f>
        <v/>
      </c>
      <c r="D659" s="24">
        <f>IF($B659="","",IFERROR(INDEX('Payment Plans'!$D$5:$D$254,MATCH($B659,'Payment Plans'!$A$5:$A$254,0)),""))</f>
        <v/>
      </c>
      <c r="E659" s="46" t="n"/>
      <c r="F659" s="47" t="n"/>
      <c r="G659" s="18" t="n"/>
      <c r="H659" s="18" t="n"/>
      <c r="I659" s="18" t="n"/>
      <c r="J659" s="18" t="n"/>
      <c r="K659" s="18" t="n"/>
      <c r="L659" s="24">
        <f>IF($A659="","",IF(COUNTIF('Payment Plans'!$A$5:$A$254,$B659)=0,"Unknown Plan ID",IF(AND($G659="Posted",$E659&gt;Setup!$B$3),"Future-Dated Payment",IF(COUNTIF($A$5:$A$1004,$A659)&gt;1,"Duplicate Payment ID","OK"))))</f>
        <v/>
      </c>
      <c r="M659" s="24">
        <f>IF($A659="","",IF(OR($B659="",$E659="",$F659&lt;=0,$G659="",$H659="",$J659=""),"Review",IF($L659&lt;&gt;"OK","Review","OK")))</f>
        <v/>
      </c>
    </row>
    <row r="660">
      <c r="A660" s="18" t="n"/>
      <c r="B660" s="18" t="n"/>
      <c r="C660" s="24">
        <f>IF($B660="","",IFERROR(INDEX('Payment Plans'!$B$5:$B$254,MATCH($B660,'Payment Plans'!$A$5:$A$254,0)),""))</f>
        <v/>
      </c>
      <c r="D660" s="24">
        <f>IF($B660="","",IFERROR(INDEX('Payment Plans'!$D$5:$D$254,MATCH($B660,'Payment Plans'!$A$5:$A$254,0)),""))</f>
        <v/>
      </c>
      <c r="E660" s="46" t="n"/>
      <c r="F660" s="47" t="n"/>
      <c r="G660" s="18" t="n"/>
      <c r="H660" s="18" t="n"/>
      <c r="I660" s="18" t="n"/>
      <c r="J660" s="18" t="n"/>
      <c r="K660" s="18" t="n"/>
      <c r="L660" s="24">
        <f>IF($A660="","",IF(COUNTIF('Payment Plans'!$A$5:$A$254,$B660)=0,"Unknown Plan ID",IF(AND($G660="Posted",$E660&gt;Setup!$B$3),"Future-Dated Payment",IF(COUNTIF($A$5:$A$1004,$A660)&gt;1,"Duplicate Payment ID","OK"))))</f>
        <v/>
      </c>
      <c r="M660" s="24">
        <f>IF($A660="","",IF(OR($B660="",$E660="",$F660&lt;=0,$G660="",$H660="",$J660=""),"Review",IF($L660&lt;&gt;"OK","Review","OK")))</f>
        <v/>
      </c>
    </row>
    <row r="661">
      <c r="A661" s="18" t="n"/>
      <c r="B661" s="18" t="n"/>
      <c r="C661" s="24">
        <f>IF($B661="","",IFERROR(INDEX('Payment Plans'!$B$5:$B$254,MATCH($B661,'Payment Plans'!$A$5:$A$254,0)),""))</f>
        <v/>
      </c>
      <c r="D661" s="24">
        <f>IF($B661="","",IFERROR(INDEX('Payment Plans'!$D$5:$D$254,MATCH($B661,'Payment Plans'!$A$5:$A$254,0)),""))</f>
        <v/>
      </c>
      <c r="E661" s="46" t="n"/>
      <c r="F661" s="47" t="n"/>
      <c r="G661" s="18" t="n"/>
      <c r="H661" s="18" t="n"/>
      <c r="I661" s="18" t="n"/>
      <c r="J661" s="18" t="n"/>
      <c r="K661" s="18" t="n"/>
      <c r="L661" s="24">
        <f>IF($A661="","",IF(COUNTIF('Payment Plans'!$A$5:$A$254,$B661)=0,"Unknown Plan ID",IF(AND($G661="Posted",$E661&gt;Setup!$B$3),"Future-Dated Payment",IF(COUNTIF($A$5:$A$1004,$A661)&gt;1,"Duplicate Payment ID","OK"))))</f>
        <v/>
      </c>
      <c r="M661" s="24">
        <f>IF($A661="","",IF(OR($B661="",$E661="",$F661&lt;=0,$G661="",$H661="",$J661=""),"Review",IF($L661&lt;&gt;"OK","Review","OK")))</f>
        <v/>
      </c>
    </row>
    <row r="662">
      <c r="A662" s="18" t="n"/>
      <c r="B662" s="18" t="n"/>
      <c r="C662" s="24">
        <f>IF($B662="","",IFERROR(INDEX('Payment Plans'!$B$5:$B$254,MATCH($B662,'Payment Plans'!$A$5:$A$254,0)),""))</f>
        <v/>
      </c>
      <c r="D662" s="24">
        <f>IF($B662="","",IFERROR(INDEX('Payment Plans'!$D$5:$D$254,MATCH($B662,'Payment Plans'!$A$5:$A$254,0)),""))</f>
        <v/>
      </c>
      <c r="E662" s="46" t="n"/>
      <c r="F662" s="47" t="n"/>
      <c r="G662" s="18" t="n"/>
      <c r="H662" s="18" t="n"/>
      <c r="I662" s="18" t="n"/>
      <c r="J662" s="18" t="n"/>
      <c r="K662" s="18" t="n"/>
      <c r="L662" s="24">
        <f>IF($A662="","",IF(COUNTIF('Payment Plans'!$A$5:$A$254,$B662)=0,"Unknown Plan ID",IF(AND($G662="Posted",$E662&gt;Setup!$B$3),"Future-Dated Payment",IF(COUNTIF($A$5:$A$1004,$A662)&gt;1,"Duplicate Payment ID","OK"))))</f>
        <v/>
      </c>
      <c r="M662" s="24">
        <f>IF($A662="","",IF(OR($B662="",$E662="",$F662&lt;=0,$G662="",$H662="",$J662=""),"Review",IF($L662&lt;&gt;"OK","Review","OK")))</f>
        <v/>
      </c>
    </row>
    <row r="663">
      <c r="A663" s="18" t="n"/>
      <c r="B663" s="18" t="n"/>
      <c r="C663" s="24">
        <f>IF($B663="","",IFERROR(INDEX('Payment Plans'!$B$5:$B$254,MATCH($B663,'Payment Plans'!$A$5:$A$254,0)),""))</f>
        <v/>
      </c>
      <c r="D663" s="24">
        <f>IF($B663="","",IFERROR(INDEX('Payment Plans'!$D$5:$D$254,MATCH($B663,'Payment Plans'!$A$5:$A$254,0)),""))</f>
        <v/>
      </c>
      <c r="E663" s="46" t="n"/>
      <c r="F663" s="47" t="n"/>
      <c r="G663" s="18" t="n"/>
      <c r="H663" s="18" t="n"/>
      <c r="I663" s="18" t="n"/>
      <c r="J663" s="18" t="n"/>
      <c r="K663" s="18" t="n"/>
      <c r="L663" s="24">
        <f>IF($A663="","",IF(COUNTIF('Payment Plans'!$A$5:$A$254,$B663)=0,"Unknown Plan ID",IF(AND($G663="Posted",$E663&gt;Setup!$B$3),"Future-Dated Payment",IF(COUNTIF($A$5:$A$1004,$A663)&gt;1,"Duplicate Payment ID","OK"))))</f>
        <v/>
      </c>
      <c r="M663" s="24">
        <f>IF($A663="","",IF(OR($B663="",$E663="",$F663&lt;=0,$G663="",$H663="",$J663=""),"Review",IF($L663&lt;&gt;"OK","Review","OK")))</f>
        <v/>
      </c>
    </row>
    <row r="664">
      <c r="A664" s="18" t="n"/>
      <c r="B664" s="18" t="n"/>
      <c r="C664" s="24">
        <f>IF($B664="","",IFERROR(INDEX('Payment Plans'!$B$5:$B$254,MATCH($B664,'Payment Plans'!$A$5:$A$254,0)),""))</f>
        <v/>
      </c>
      <c r="D664" s="24">
        <f>IF($B664="","",IFERROR(INDEX('Payment Plans'!$D$5:$D$254,MATCH($B664,'Payment Plans'!$A$5:$A$254,0)),""))</f>
        <v/>
      </c>
      <c r="E664" s="46" t="n"/>
      <c r="F664" s="47" t="n"/>
      <c r="G664" s="18" t="n"/>
      <c r="H664" s="18" t="n"/>
      <c r="I664" s="18" t="n"/>
      <c r="J664" s="18" t="n"/>
      <c r="K664" s="18" t="n"/>
      <c r="L664" s="24">
        <f>IF($A664="","",IF(COUNTIF('Payment Plans'!$A$5:$A$254,$B664)=0,"Unknown Plan ID",IF(AND($G664="Posted",$E664&gt;Setup!$B$3),"Future-Dated Payment",IF(COUNTIF($A$5:$A$1004,$A664)&gt;1,"Duplicate Payment ID","OK"))))</f>
        <v/>
      </c>
      <c r="M664" s="24">
        <f>IF($A664="","",IF(OR($B664="",$E664="",$F664&lt;=0,$G664="",$H664="",$J664=""),"Review",IF($L664&lt;&gt;"OK","Review","OK")))</f>
        <v/>
      </c>
    </row>
    <row r="665">
      <c r="A665" s="18" t="n"/>
      <c r="B665" s="18" t="n"/>
      <c r="C665" s="24">
        <f>IF($B665="","",IFERROR(INDEX('Payment Plans'!$B$5:$B$254,MATCH($B665,'Payment Plans'!$A$5:$A$254,0)),""))</f>
        <v/>
      </c>
      <c r="D665" s="24">
        <f>IF($B665="","",IFERROR(INDEX('Payment Plans'!$D$5:$D$254,MATCH($B665,'Payment Plans'!$A$5:$A$254,0)),""))</f>
        <v/>
      </c>
      <c r="E665" s="46" t="n"/>
      <c r="F665" s="47" t="n"/>
      <c r="G665" s="18" t="n"/>
      <c r="H665" s="18" t="n"/>
      <c r="I665" s="18" t="n"/>
      <c r="J665" s="18" t="n"/>
      <c r="K665" s="18" t="n"/>
      <c r="L665" s="24">
        <f>IF($A665="","",IF(COUNTIF('Payment Plans'!$A$5:$A$254,$B665)=0,"Unknown Plan ID",IF(AND($G665="Posted",$E665&gt;Setup!$B$3),"Future-Dated Payment",IF(COUNTIF($A$5:$A$1004,$A665)&gt;1,"Duplicate Payment ID","OK"))))</f>
        <v/>
      </c>
      <c r="M665" s="24">
        <f>IF($A665="","",IF(OR($B665="",$E665="",$F665&lt;=0,$G665="",$H665="",$J665=""),"Review",IF($L665&lt;&gt;"OK","Review","OK")))</f>
        <v/>
      </c>
    </row>
    <row r="666">
      <c r="A666" s="18" t="n"/>
      <c r="B666" s="18" t="n"/>
      <c r="C666" s="24">
        <f>IF($B666="","",IFERROR(INDEX('Payment Plans'!$B$5:$B$254,MATCH($B666,'Payment Plans'!$A$5:$A$254,0)),""))</f>
        <v/>
      </c>
      <c r="D666" s="24">
        <f>IF($B666="","",IFERROR(INDEX('Payment Plans'!$D$5:$D$254,MATCH($B666,'Payment Plans'!$A$5:$A$254,0)),""))</f>
        <v/>
      </c>
      <c r="E666" s="46" t="n"/>
      <c r="F666" s="47" t="n"/>
      <c r="G666" s="18" t="n"/>
      <c r="H666" s="18" t="n"/>
      <c r="I666" s="18" t="n"/>
      <c r="J666" s="18" t="n"/>
      <c r="K666" s="18" t="n"/>
      <c r="L666" s="24">
        <f>IF($A666="","",IF(COUNTIF('Payment Plans'!$A$5:$A$254,$B666)=0,"Unknown Plan ID",IF(AND($G666="Posted",$E666&gt;Setup!$B$3),"Future-Dated Payment",IF(COUNTIF($A$5:$A$1004,$A666)&gt;1,"Duplicate Payment ID","OK"))))</f>
        <v/>
      </c>
      <c r="M666" s="24">
        <f>IF($A666="","",IF(OR($B666="",$E666="",$F666&lt;=0,$G666="",$H666="",$J666=""),"Review",IF($L666&lt;&gt;"OK","Review","OK")))</f>
        <v/>
      </c>
    </row>
    <row r="667">
      <c r="A667" s="18" t="n"/>
      <c r="B667" s="18" t="n"/>
      <c r="C667" s="24">
        <f>IF($B667="","",IFERROR(INDEX('Payment Plans'!$B$5:$B$254,MATCH($B667,'Payment Plans'!$A$5:$A$254,0)),""))</f>
        <v/>
      </c>
      <c r="D667" s="24">
        <f>IF($B667="","",IFERROR(INDEX('Payment Plans'!$D$5:$D$254,MATCH($B667,'Payment Plans'!$A$5:$A$254,0)),""))</f>
        <v/>
      </c>
      <c r="E667" s="46" t="n"/>
      <c r="F667" s="47" t="n"/>
      <c r="G667" s="18" t="n"/>
      <c r="H667" s="18" t="n"/>
      <c r="I667" s="18" t="n"/>
      <c r="J667" s="18" t="n"/>
      <c r="K667" s="18" t="n"/>
      <c r="L667" s="24">
        <f>IF($A667="","",IF(COUNTIF('Payment Plans'!$A$5:$A$254,$B667)=0,"Unknown Plan ID",IF(AND($G667="Posted",$E667&gt;Setup!$B$3),"Future-Dated Payment",IF(COUNTIF($A$5:$A$1004,$A667)&gt;1,"Duplicate Payment ID","OK"))))</f>
        <v/>
      </c>
      <c r="M667" s="24">
        <f>IF($A667="","",IF(OR($B667="",$E667="",$F667&lt;=0,$G667="",$H667="",$J667=""),"Review",IF($L667&lt;&gt;"OK","Review","OK")))</f>
        <v/>
      </c>
    </row>
    <row r="668">
      <c r="A668" s="18" t="n"/>
      <c r="B668" s="18" t="n"/>
      <c r="C668" s="24">
        <f>IF($B668="","",IFERROR(INDEX('Payment Plans'!$B$5:$B$254,MATCH($B668,'Payment Plans'!$A$5:$A$254,0)),""))</f>
        <v/>
      </c>
      <c r="D668" s="24">
        <f>IF($B668="","",IFERROR(INDEX('Payment Plans'!$D$5:$D$254,MATCH($B668,'Payment Plans'!$A$5:$A$254,0)),""))</f>
        <v/>
      </c>
      <c r="E668" s="46" t="n"/>
      <c r="F668" s="47" t="n"/>
      <c r="G668" s="18" t="n"/>
      <c r="H668" s="18" t="n"/>
      <c r="I668" s="18" t="n"/>
      <c r="J668" s="18" t="n"/>
      <c r="K668" s="18" t="n"/>
      <c r="L668" s="24">
        <f>IF($A668="","",IF(COUNTIF('Payment Plans'!$A$5:$A$254,$B668)=0,"Unknown Plan ID",IF(AND($G668="Posted",$E668&gt;Setup!$B$3),"Future-Dated Payment",IF(COUNTIF($A$5:$A$1004,$A668)&gt;1,"Duplicate Payment ID","OK"))))</f>
        <v/>
      </c>
      <c r="M668" s="24">
        <f>IF($A668="","",IF(OR($B668="",$E668="",$F668&lt;=0,$G668="",$H668="",$J668=""),"Review",IF($L668&lt;&gt;"OK","Review","OK")))</f>
        <v/>
      </c>
    </row>
    <row r="669">
      <c r="A669" s="18" t="n"/>
      <c r="B669" s="18" t="n"/>
      <c r="C669" s="24">
        <f>IF($B669="","",IFERROR(INDEX('Payment Plans'!$B$5:$B$254,MATCH($B669,'Payment Plans'!$A$5:$A$254,0)),""))</f>
        <v/>
      </c>
      <c r="D669" s="24">
        <f>IF($B669="","",IFERROR(INDEX('Payment Plans'!$D$5:$D$254,MATCH($B669,'Payment Plans'!$A$5:$A$254,0)),""))</f>
        <v/>
      </c>
      <c r="E669" s="46" t="n"/>
      <c r="F669" s="47" t="n"/>
      <c r="G669" s="18" t="n"/>
      <c r="H669" s="18" t="n"/>
      <c r="I669" s="18" t="n"/>
      <c r="J669" s="18" t="n"/>
      <c r="K669" s="18" t="n"/>
      <c r="L669" s="24">
        <f>IF($A669="","",IF(COUNTIF('Payment Plans'!$A$5:$A$254,$B669)=0,"Unknown Plan ID",IF(AND($G669="Posted",$E669&gt;Setup!$B$3),"Future-Dated Payment",IF(COUNTIF($A$5:$A$1004,$A669)&gt;1,"Duplicate Payment ID","OK"))))</f>
        <v/>
      </c>
      <c r="M669" s="24">
        <f>IF($A669="","",IF(OR($B669="",$E669="",$F669&lt;=0,$G669="",$H669="",$J669=""),"Review",IF($L669&lt;&gt;"OK","Review","OK")))</f>
        <v/>
      </c>
    </row>
    <row r="670">
      <c r="A670" s="18" t="n"/>
      <c r="B670" s="18" t="n"/>
      <c r="C670" s="24">
        <f>IF($B670="","",IFERROR(INDEX('Payment Plans'!$B$5:$B$254,MATCH($B670,'Payment Plans'!$A$5:$A$254,0)),""))</f>
        <v/>
      </c>
      <c r="D670" s="24">
        <f>IF($B670="","",IFERROR(INDEX('Payment Plans'!$D$5:$D$254,MATCH($B670,'Payment Plans'!$A$5:$A$254,0)),""))</f>
        <v/>
      </c>
      <c r="E670" s="46" t="n"/>
      <c r="F670" s="47" t="n"/>
      <c r="G670" s="18" t="n"/>
      <c r="H670" s="18" t="n"/>
      <c r="I670" s="18" t="n"/>
      <c r="J670" s="18" t="n"/>
      <c r="K670" s="18" t="n"/>
      <c r="L670" s="24">
        <f>IF($A670="","",IF(COUNTIF('Payment Plans'!$A$5:$A$254,$B670)=0,"Unknown Plan ID",IF(AND($G670="Posted",$E670&gt;Setup!$B$3),"Future-Dated Payment",IF(COUNTIF($A$5:$A$1004,$A670)&gt;1,"Duplicate Payment ID","OK"))))</f>
        <v/>
      </c>
      <c r="M670" s="24">
        <f>IF($A670="","",IF(OR($B670="",$E670="",$F670&lt;=0,$G670="",$H670="",$J670=""),"Review",IF($L670&lt;&gt;"OK","Review","OK")))</f>
        <v/>
      </c>
    </row>
    <row r="671">
      <c r="A671" s="18" t="n"/>
      <c r="B671" s="18" t="n"/>
      <c r="C671" s="24">
        <f>IF($B671="","",IFERROR(INDEX('Payment Plans'!$B$5:$B$254,MATCH($B671,'Payment Plans'!$A$5:$A$254,0)),""))</f>
        <v/>
      </c>
      <c r="D671" s="24">
        <f>IF($B671="","",IFERROR(INDEX('Payment Plans'!$D$5:$D$254,MATCH($B671,'Payment Plans'!$A$5:$A$254,0)),""))</f>
        <v/>
      </c>
      <c r="E671" s="46" t="n"/>
      <c r="F671" s="47" t="n"/>
      <c r="G671" s="18" t="n"/>
      <c r="H671" s="18" t="n"/>
      <c r="I671" s="18" t="n"/>
      <c r="J671" s="18" t="n"/>
      <c r="K671" s="18" t="n"/>
      <c r="L671" s="24">
        <f>IF($A671="","",IF(COUNTIF('Payment Plans'!$A$5:$A$254,$B671)=0,"Unknown Plan ID",IF(AND($G671="Posted",$E671&gt;Setup!$B$3),"Future-Dated Payment",IF(COUNTIF($A$5:$A$1004,$A671)&gt;1,"Duplicate Payment ID","OK"))))</f>
        <v/>
      </c>
      <c r="M671" s="24">
        <f>IF($A671="","",IF(OR($B671="",$E671="",$F671&lt;=0,$G671="",$H671="",$J671=""),"Review",IF($L671&lt;&gt;"OK","Review","OK")))</f>
        <v/>
      </c>
    </row>
    <row r="672">
      <c r="A672" s="18" t="n"/>
      <c r="B672" s="18" t="n"/>
      <c r="C672" s="24">
        <f>IF($B672="","",IFERROR(INDEX('Payment Plans'!$B$5:$B$254,MATCH($B672,'Payment Plans'!$A$5:$A$254,0)),""))</f>
        <v/>
      </c>
      <c r="D672" s="24">
        <f>IF($B672="","",IFERROR(INDEX('Payment Plans'!$D$5:$D$254,MATCH($B672,'Payment Plans'!$A$5:$A$254,0)),""))</f>
        <v/>
      </c>
      <c r="E672" s="46" t="n"/>
      <c r="F672" s="47" t="n"/>
      <c r="G672" s="18" t="n"/>
      <c r="H672" s="18" t="n"/>
      <c r="I672" s="18" t="n"/>
      <c r="J672" s="18" t="n"/>
      <c r="K672" s="18" t="n"/>
      <c r="L672" s="24">
        <f>IF($A672="","",IF(COUNTIF('Payment Plans'!$A$5:$A$254,$B672)=0,"Unknown Plan ID",IF(AND($G672="Posted",$E672&gt;Setup!$B$3),"Future-Dated Payment",IF(COUNTIF($A$5:$A$1004,$A672)&gt;1,"Duplicate Payment ID","OK"))))</f>
        <v/>
      </c>
      <c r="M672" s="24">
        <f>IF($A672="","",IF(OR($B672="",$E672="",$F672&lt;=0,$G672="",$H672="",$J672=""),"Review",IF($L672&lt;&gt;"OK","Review","OK")))</f>
        <v/>
      </c>
    </row>
    <row r="673">
      <c r="A673" s="18" t="n"/>
      <c r="B673" s="18" t="n"/>
      <c r="C673" s="24">
        <f>IF($B673="","",IFERROR(INDEX('Payment Plans'!$B$5:$B$254,MATCH($B673,'Payment Plans'!$A$5:$A$254,0)),""))</f>
        <v/>
      </c>
      <c r="D673" s="24">
        <f>IF($B673="","",IFERROR(INDEX('Payment Plans'!$D$5:$D$254,MATCH($B673,'Payment Plans'!$A$5:$A$254,0)),""))</f>
        <v/>
      </c>
      <c r="E673" s="46" t="n"/>
      <c r="F673" s="47" t="n"/>
      <c r="G673" s="18" t="n"/>
      <c r="H673" s="18" t="n"/>
      <c r="I673" s="18" t="n"/>
      <c r="J673" s="18" t="n"/>
      <c r="K673" s="18" t="n"/>
      <c r="L673" s="24">
        <f>IF($A673="","",IF(COUNTIF('Payment Plans'!$A$5:$A$254,$B673)=0,"Unknown Plan ID",IF(AND($G673="Posted",$E673&gt;Setup!$B$3),"Future-Dated Payment",IF(COUNTIF($A$5:$A$1004,$A673)&gt;1,"Duplicate Payment ID","OK"))))</f>
        <v/>
      </c>
      <c r="M673" s="24">
        <f>IF($A673="","",IF(OR($B673="",$E673="",$F673&lt;=0,$G673="",$H673="",$J673=""),"Review",IF($L673&lt;&gt;"OK","Review","OK")))</f>
        <v/>
      </c>
    </row>
    <row r="674">
      <c r="A674" s="18" t="n"/>
      <c r="B674" s="18" t="n"/>
      <c r="C674" s="24">
        <f>IF($B674="","",IFERROR(INDEX('Payment Plans'!$B$5:$B$254,MATCH($B674,'Payment Plans'!$A$5:$A$254,0)),""))</f>
        <v/>
      </c>
      <c r="D674" s="24">
        <f>IF($B674="","",IFERROR(INDEX('Payment Plans'!$D$5:$D$254,MATCH($B674,'Payment Plans'!$A$5:$A$254,0)),""))</f>
        <v/>
      </c>
      <c r="E674" s="46" t="n"/>
      <c r="F674" s="47" t="n"/>
      <c r="G674" s="18" t="n"/>
      <c r="H674" s="18" t="n"/>
      <c r="I674" s="18" t="n"/>
      <c r="J674" s="18" t="n"/>
      <c r="K674" s="18" t="n"/>
      <c r="L674" s="24">
        <f>IF($A674="","",IF(COUNTIF('Payment Plans'!$A$5:$A$254,$B674)=0,"Unknown Plan ID",IF(AND($G674="Posted",$E674&gt;Setup!$B$3),"Future-Dated Payment",IF(COUNTIF($A$5:$A$1004,$A674)&gt;1,"Duplicate Payment ID","OK"))))</f>
        <v/>
      </c>
      <c r="M674" s="24">
        <f>IF($A674="","",IF(OR($B674="",$E674="",$F674&lt;=0,$G674="",$H674="",$J674=""),"Review",IF($L674&lt;&gt;"OK","Review","OK")))</f>
        <v/>
      </c>
    </row>
    <row r="675">
      <c r="A675" s="18" t="n"/>
      <c r="B675" s="18" t="n"/>
      <c r="C675" s="24">
        <f>IF($B675="","",IFERROR(INDEX('Payment Plans'!$B$5:$B$254,MATCH($B675,'Payment Plans'!$A$5:$A$254,0)),""))</f>
        <v/>
      </c>
      <c r="D675" s="24">
        <f>IF($B675="","",IFERROR(INDEX('Payment Plans'!$D$5:$D$254,MATCH($B675,'Payment Plans'!$A$5:$A$254,0)),""))</f>
        <v/>
      </c>
      <c r="E675" s="46" t="n"/>
      <c r="F675" s="47" t="n"/>
      <c r="G675" s="18" t="n"/>
      <c r="H675" s="18" t="n"/>
      <c r="I675" s="18" t="n"/>
      <c r="J675" s="18" t="n"/>
      <c r="K675" s="18" t="n"/>
      <c r="L675" s="24">
        <f>IF($A675="","",IF(COUNTIF('Payment Plans'!$A$5:$A$254,$B675)=0,"Unknown Plan ID",IF(AND($G675="Posted",$E675&gt;Setup!$B$3),"Future-Dated Payment",IF(COUNTIF($A$5:$A$1004,$A675)&gt;1,"Duplicate Payment ID","OK"))))</f>
        <v/>
      </c>
      <c r="M675" s="24">
        <f>IF($A675="","",IF(OR($B675="",$E675="",$F675&lt;=0,$G675="",$H675="",$J675=""),"Review",IF($L675&lt;&gt;"OK","Review","OK")))</f>
        <v/>
      </c>
    </row>
    <row r="676">
      <c r="A676" s="18" t="n"/>
      <c r="B676" s="18" t="n"/>
      <c r="C676" s="24">
        <f>IF($B676="","",IFERROR(INDEX('Payment Plans'!$B$5:$B$254,MATCH($B676,'Payment Plans'!$A$5:$A$254,0)),""))</f>
        <v/>
      </c>
      <c r="D676" s="24">
        <f>IF($B676="","",IFERROR(INDEX('Payment Plans'!$D$5:$D$254,MATCH($B676,'Payment Plans'!$A$5:$A$254,0)),""))</f>
        <v/>
      </c>
      <c r="E676" s="46" t="n"/>
      <c r="F676" s="47" t="n"/>
      <c r="G676" s="18" t="n"/>
      <c r="H676" s="18" t="n"/>
      <c r="I676" s="18" t="n"/>
      <c r="J676" s="18" t="n"/>
      <c r="K676" s="18" t="n"/>
      <c r="L676" s="24">
        <f>IF($A676="","",IF(COUNTIF('Payment Plans'!$A$5:$A$254,$B676)=0,"Unknown Plan ID",IF(AND($G676="Posted",$E676&gt;Setup!$B$3),"Future-Dated Payment",IF(COUNTIF($A$5:$A$1004,$A676)&gt;1,"Duplicate Payment ID","OK"))))</f>
        <v/>
      </c>
      <c r="M676" s="24">
        <f>IF($A676="","",IF(OR($B676="",$E676="",$F676&lt;=0,$G676="",$H676="",$J676=""),"Review",IF($L676&lt;&gt;"OK","Review","OK")))</f>
        <v/>
      </c>
    </row>
    <row r="677">
      <c r="A677" s="18" t="n"/>
      <c r="B677" s="18" t="n"/>
      <c r="C677" s="24">
        <f>IF($B677="","",IFERROR(INDEX('Payment Plans'!$B$5:$B$254,MATCH($B677,'Payment Plans'!$A$5:$A$254,0)),""))</f>
        <v/>
      </c>
      <c r="D677" s="24">
        <f>IF($B677="","",IFERROR(INDEX('Payment Plans'!$D$5:$D$254,MATCH($B677,'Payment Plans'!$A$5:$A$254,0)),""))</f>
        <v/>
      </c>
      <c r="E677" s="46" t="n"/>
      <c r="F677" s="47" t="n"/>
      <c r="G677" s="18" t="n"/>
      <c r="H677" s="18" t="n"/>
      <c r="I677" s="18" t="n"/>
      <c r="J677" s="18" t="n"/>
      <c r="K677" s="18" t="n"/>
      <c r="L677" s="24">
        <f>IF($A677="","",IF(COUNTIF('Payment Plans'!$A$5:$A$254,$B677)=0,"Unknown Plan ID",IF(AND($G677="Posted",$E677&gt;Setup!$B$3),"Future-Dated Payment",IF(COUNTIF($A$5:$A$1004,$A677)&gt;1,"Duplicate Payment ID","OK"))))</f>
        <v/>
      </c>
      <c r="M677" s="24">
        <f>IF($A677="","",IF(OR($B677="",$E677="",$F677&lt;=0,$G677="",$H677="",$J677=""),"Review",IF($L677&lt;&gt;"OK","Review","OK")))</f>
        <v/>
      </c>
    </row>
    <row r="678">
      <c r="A678" s="18" t="n"/>
      <c r="B678" s="18" t="n"/>
      <c r="C678" s="24">
        <f>IF($B678="","",IFERROR(INDEX('Payment Plans'!$B$5:$B$254,MATCH($B678,'Payment Plans'!$A$5:$A$254,0)),""))</f>
        <v/>
      </c>
      <c r="D678" s="24">
        <f>IF($B678="","",IFERROR(INDEX('Payment Plans'!$D$5:$D$254,MATCH($B678,'Payment Plans'!$A$5:$A$254,0)),""))</f>
        <v/>
      </c>
      <c r="E678" s="46" t="n"/>
      <c r="F678" s="47" t="n"/>
      <c r="G678" s="18" t="n"/>
      <c r="H678" s="18" t="n"/>
      <c r="I678" s="18" t="n"/>
      <c r="J678" s="18" t="n"/>
      <c r="K678" s="18" t="n"/>
      <c r="L678" s="24">
        <f>IF($A678="","",IF(COUNTIF('Payment Plans'!$A$5:$A$254,$B678)=0,"Unknown Plan ID",IF(AND($G678="Posted",$E678&gt;Setup!$B$3),"Future-Dated Payment",IF(COUNTIF($A$5:$A$1004,$A678)&gt;1,"Duplicate Payment ID","OK"))))</f>
        <v/>
      </c>
      <c r="M678" s="24">
        <f>IF($A678="","",IF(OR($B678="",$E678="",$F678&lt;=0,$G678="",$H678="",$J678=""),"Review",IF($L678&lt;&gt;"OK","Review","OK")))</f>
        <v/>
      </c>
    </row>
    <row r="679">
      <c r="A679" s="18" t="n"/>
      <c r="B679" s="18" t="n"/>
      <c r="C679" s="24">
        <f>IF($B679="","",IFERROR(INDEX('Payment Plans'!$B$5:$B$254,MATCH($B679,'Payment Plans'!$A$5:$A$254,0)),""))</f>
        <v/>
      </c>
      <c r="D679" s="24">
        <f>IF($B679="","",IFERROR(INDEX('Payment Plans'!$D$5:$D$254,MATCH($B679,'Payment Plans'!$A$5:$A$254,0)),""))</f>
        <v/>
      </c>
      <c r="E679" s="46" t="n"/>
      <c r="F679" s="47" t="n"/>
      <c r="G679" s="18" t="n"/>
      <c r="H679" s="18" t="n"/>
      <c r="I679" s="18" t="n"/>
      <c r="J679" s="18" t="n"/>
      <c r="K679" s="18" t="n"/>
      <c r="L679" s="24">
        <f>IF($A679="","",IF(COUNTIF('Payment Plans'!$A$5:$A$254,$B679)=0,"Unknown Plan ID",IF(AND($G679="Posted",$E679&gt;Setup!$B$3),"Future-Dated Payment",IF(COUNTIF($A$5:$A$1004,$A679)&gt;1,"Duplicate Payment ID","OK"))))</f>
        <v/>
      </c>
      <c r="M679" s="24">
        <f>IF($A679="","",IF(OR($B679="",$E679="",$F679&lt;=0,$G679="",$H679="",$J679=""),"Review",IF($L679&lt;&gt;"OK","Review","OK")))</f>
        <v/>
      </c>
    </row>
    <row r="680">
      <c r="A680" s="18" t="n"/>
      <c r="B680" s="18" t="n"/>
      <c r="C680" s="24">
        <f>IF($B680="","",IFERROR(INDEX('Payment Plans'!$B$5:$B$254,MATCH($B680,'Payment Plans'!$A$5:$A$254,0)),""))</f>
        <v/>
      </c>
      <c r="D680" s="24">
        <f>IF($B680="","",IFERROR(INDEX('Payment Plans'!$D$5:$D$254,MATCH($B680,'Payment Plans'!$A$5:$A$254,0)),""))</f>
        <v/>
      </c>
      <c r="E680" s="46" t="n"/>
      <c r="F680" s="47" t="n"/>
      <c r="G680" s="18" t="n"/>
      <c r="H680" s="18" t="n"/>
      <c r="I680" s="18" t="n"/>
      <c r="J680" s="18" t="n"/>
      <c r="K680" s="18" t="n"/>
      <c r="L680" s="24">
        <f>IF($A680="","",IF(COUNTIF('Payment Plans'!$A$5:$A$254,$B680)=0,"Unknown Plan ID",IF(AND($G680="Posted",$E680&gt;Setup!$B$3),"Future-Dated Payment",IF(COUNTIF($A$5:$A$1004,$A680)&gt;1,"Duplicate Payment ID","OK"))))</f>
        <v/>
      </c>
      <c r="M680" s="24">
        <f>IF($A680="","",IF(OR($B680="",$E680="",$F680&lt;=0,$G680="",$H680="",$J680=""),"Review",IF($L680&lt;&gt;"OK","Review","OK")))</f>
        <v/>
      </c>
    </row>
    <row r="681">
      <c r="A681" s="18" t="n"/>
      <c r="B681" s="18" t="n"/>
      <c r="C681" s="24">
        <f>IF($B681="","",IFERROR(INDEX('Payment Plans'!$B$5:$B$254,MATCH($B681,'Payment Plans'!$A$5:$A$254,0)),""))</f>
        <v/>
      </c>
      <c r="D681" s="24">
        <f>IF($B681="","",IFERROR(INDEX('Payment Plans'!$D$5:$D$254,MATCH($B681,'Payment Plans'!$A$5:$A$254,0)),""))</f>
        <v/>
      </c>
      <c r="E681" s="46" t="n"/>
      <c r="F681" s="47" t="n"/>
      <c r="G681" s="18" t="n"/>
      <c r="H681" s="18" t="n"/>
      <c r="I681" s="18" t="n"/>
      <c r="J681" s="18" t="n"/>
      <c r="K681" s="18" t="n"/>
      <c r="L681" s="24">
        <f>IF($A681="","",IF(COUNTIF('Payment Plans'!$A$5:$A$254,$B681)=0,"Unknown Plan ID",IF(AND($G681="Posted",$E681&gt;Setup!$B$3),"Future-Dated Payment",IF(COUNTIF($A$5:$A$1004,$A681)&gt;1,"Duplicate Payment ID","OK"))))</f>
        <v/>
      </c>
      <c r="M681" s="24">
        <f>IF($A681="","",IF(OR($B681="",$E681="",$F681&lt;=0,$G681="",$H681="",$J681=""),"Review",IF($L681&lt;&gt;"OK","Review","OK")))</f>
        <v/>
      </c>
    </row>
    <row r="682">
      <c r="A682" s="18" t="n"/>
      <c r="B682" s="18" t="n"/>
      <c r="C682" s="24">
        <f>IF($B682="","",IFERROR(INDEX('Payment Plans'!$B$5:$B$254,MATCH($B682,'Payment Plans'!$A$5:$A$254,0)),""))</f>
        <v/>
      </c>
      <c r="D682" s="24">
        <f>IF($B682="","",IFERROR(INDEX('Payment Plans'!$D$5:$D$254,MATCH($B682,'Payment Plans'!$A$5:$A$254,0)),""))</f>
        <v/>
      </c>
      <c r="E682" s="46" t="n"/>
      <c r="F682" s="47" t="n"/>
      <c r="G682" s="18" t="n"/>
      <c r="H682" s="18" t="n"/>
      <c r="I682" s="18" t="n"/>
      <c r="J682" s="18" t="n"/>
      <c r="K682" s="18" t="n"/>
      <c r="L682" s="24">
        <f>IF($A682="","",IF(COUNTIF('Payment Plans'!$A$5:$A$254,$B682)=0,"Unknown Plan ID",IF(AND($G682="Posted",$E682&gt;Setup!$B$3),"Future-Dated Payment",IF(COUNTIF($A$5:$A$1004,$A682)&gt;1,"Duplicate Payment ID","OK"))))</f>
        <v/>
      </c>
      <c r="M682" s="24">
        <f>IF($A682="","",IF(OR($B682="",$E682="",$F682&lt;=0,$G682="",$H682="",$J682=""),"Review",IF($L682&lt;&gt;"OK","Review","OK")))</f>
        <v/>
      </c>
    </row>
    <row r="683">
      <c r="A683" s="18" t="n"/>
      <c r="B683" s="18" t="n"/>
      <c r="C683" s="24">
        <f>IF($B683="","",IFERROR(INDEX('Payment Plans'!$B$5:$B$254,MATCH($B683,'Payment Plans'!$A$5:$A$254,0)),""))</f>
        <v/>
      </c>
      <c r="D683" s="24">
        <f>IF($B683="","",IFERROR(INDEX('Payment Plans'!$D$5:$D$254,MATCH($B683,'Payment Plans'!$A$5:$A$254,0)),""))</f>
        <v/>
      </c>
      <c r="E683" s="46" t="n"/>
      <c r="F683" s="47" t="n"/>
      <c r="G683" s="18" t="n"/>
      <c r="H683" s="18" t="n"/>
      <c r="I683" s="18" t="n"/>
      <c r="J683" s="18" t="n"/>
      <c r="K683" s="18" t="n"/>
      <c r="L683" s="24">
        <f>IF($A683="","",IF(COUNTIF('Payment Plans'!$A$5:$A$254,$B683)=0,"Unknown Plan ID",IF(AND($G683="Posted",$E683&gt;Setup!$B$3),"Future-Dated Payment",IF(COUNTIF($A$5:$A$1004,$A683)&gt;1,"Duplicate Payment ID","OK"))))</f>
        <v/>
      </c>
      <c r="M683" s="24">
        <f>IF($A683="","",IF(OR($B683="",$E683="",$F683&lt;=0,$G683="",$H683="",$J683=""),"Review",IF($L683&lt;&gt;"OK","Review","OK")))</f>
        <v/>
      </c>
    </row>
    <row r="684">
      <c r="A684" s="18" t="n"/>
      <c r="B684" s="18" t="n"/>
      <c r="C684" s="24">
        <f>IF($B684="","",IFERROR(INDEX('Payment Plans'!$B$5:$B$254,MATCH($B684,'Payment Plans'!$A$5:$A$254,0)),""))</f>
        <v/>
      </c>
      <c r="D684" s="24">
        <f>IF($B684="","",IFERROR(INDEX('Payment Plans'!$D$5:$D$254,MATCH($B684,'Payment Plans'!$A$5:$A$254,0)),""))</f>
        <v/>
      </c>
      <c r="E684" s="46" t="n"/>
      <c r="F684" s="47" t="n"/>
      <c r="G684" s="18" t="n"/>
      <c r="H684" s="18" t="n"/>
      <c r="I684" s="18" t="n"/>
      <c r="J684" s="18" t="n"/>
      <c r="K684" s="18" t="n"/>
      <c r="L684" s="24">
        <f>IF($A684="","",IF(COUNTIF('Payment Plans'!$A$5:$A$254,$B684)=0,"Unknown Plan ID",IF(AND($G684="Posted",$E684&gt;Setup!$B$3),"Future-Dated Payment",IF(COUNTIF($A$5:$A$1004,$A684)&gt;1,"Duplicate Payment ID","OK"))))</f>
        <v/>
      </c>
      <c r="M684" s="24">
        <f>IF($A684="","",IF(OR($B684="",$E684="",$F684&lt;=0,$G684="",$H684="",$J684=""),"Review",IF($L684&lt;&gt;"OK","Review","OK")))</f>
        <v/>
      </c>
    </row>
    <row r="685">
      <c r="A685" s="18" t="n"/>
      <c r="B685" s="18" t="n"/>
      <c r="C685" s="24">
        <f>IF($B685="","",IFERROR(INDEX('Payment Plans'!$B$5:$B$254,MATCH($B685,'Payment Plans'!$A$5:$A$254,0)),""))</f>
        <v/>
      </c>
      <c r="D685" s="24">
        <f>IF($B685="","",IFERROR(INDEX('Payment Plans'!$D$5:$D$254,MATCH($B685,'Payment Plans'!$A$5:$A$254,0)),""))</f>
        <v/>
      </c>
      <c r="E685" s="46" t="n"/>
      <c r="F685" s="47" t="n"/>
      <c r="G685" s="18" t="n"/>
      <c r="H685" s="18" t="n"/>
      <c r="I685" s="18" t="n"/>
      <c r="J685" s="18" t="n"/>
      <c r="K685" s="18" t="n"/>
      <c r="L685" s="24">
        <f>IF($A685="","",IF(COUNTIF('Payment Plans'!$A$5:$A$254,$B685)=0,"Unknown Plan ID",IF(AND($G685="Posted",$E685&gt;Setup!$B$3),"Future-Dated Payment",IF(COUNTIF($A$5:$A$1004,$A685)&gt;1,"Duplicate Payment ID","OK"))))</f>
        <v/>
      </c>
      <c r="M685" s="24">
        <f>IF($A685="","",IF(OR($B685="",$E685="",$F685&lt;=0,$G685="",$H685="",$J685=""),"Review",IF($L685&lt;&gt;"OK","Review","OK")))</f>
        <v/>
      </c>
    </row>
    <row r="686">
      <c r="A686" s="18" t="n"/>
      <c r="B686" s="18" t="n"/>
      <c r="C686" s="24">
        <f>IF($B686="","",IFERROR(INDEX('Payment Plans'!$B$5:$B$254,MATCH($B686,'Payment Plans'!$A$5:$A$254,0)),""))</f>
        <v/>
      </c>
      <c r="D686" s="24">
        <f>IF($B686="","",IFERROR(INDEX('Payment Plans'!$D$5:$D$254,MATCH($B686,'Payment Plans'!$A$5:$A$254,0)),""))</f>
        <v/>
      </c>
      <c r="E686" s="46" t="n"/>
      <c r="F686" s="47" t="n"/>
      <c r="G686" s="18" t="n"/>
      <c r="H686" s="18" t="n"/>
      <c r="I686" s="18" t="n"/>
      <c r="J686" s="18" t="n"/>
      <c r="K686" s="18" t="n"/>
      <c r="L686" s="24">
        <f>IF($A686="","",IF(COUNTIF('Payment Plans'!$A$5:$A$254,$B686)=0,"Unknown Plan ID",IF(AND($G686="Posted",$E686&gt;Setup!$B$3),"Future-Dated Payment",IF(COUNTIF($A$5:$A$1004,$A686)&gt;1,"Duplicate Payment ID","OK"))))</f>
        <v/>
      </c>
      <c r="M686" s="24">
        <f>IF($A686="","",IF(OR($B686="",$E686="",$F686&lt;=0,$G686="",$H686="",$J686=""),"Review",IF($L686&lt;&gt;"OK","Review","OK")))</f>
        <v/>
      </c>
    </row>
    <row r="687">
      <c r="A687" s="18" t="n"/>
      <c r="B687" s="18" t="n"/>
      <c r="C687" s="24">
        <f>IF($B687="","",IFERROR(INDEX('Payment Plans'!$B$5:$B$254,MATCH($B687,'Payment Plans'!$A$5:$A$254,0)),""))</f>
        <v/>
      </c>
      <c r="D687" s="24">
        <f>IF($B687="","",IFERROR(INDEX('Payment Plans'!$D$5:$D$254,MATCH($B687,'Payment Plans'!$A$5:$A$254,0)),""))</f>
        <v/>
      </c>
      <c r="E687" s="46" t="n"/>
      <c r="F687" s="47" t="n"/>
      <c r="G687" s="18" t="n"/>
      <c r="H687" s="18" t="n"/>
      <c r="I687" s="18" t="n"/>
      <c r="J687" s="18" t="n"/>
      <c r="K687" s="18" t="n"/>
      <c r="L687" s="24">
        <f>IF($A687="","",IF(COUNTIF('Payment Plans'!$A$5:$A$254,$B687)=0,"Unknown Plan ID",IF(AND($G687="Posted",$E687&gt;Setup!$B$3),"Future-Dated Payment",IF(COUNTIF($A$5:$A$1004,$A687)&gt;1,"Duplicate Payment ID","OK"))))</f>
        <v/>
      </c>
      <c r="M687" s="24">
        <f>IF($A687="","",IF(OR($B687="",$E687="",$F687&lt;=0,$G687="",$H687="",$J687=""),"Review",IF($L687&lt;&gt;"OK","Review","OK")))</f>
        <v/>
      </c>
    </row>
    <row r="688">
      <c r="A688" s="18" t="n"/>
      <c r="B688" s="18" t="n"/>
      <c r="C688" s="24">
        <f>IF($B688="","",IFERROR(INDEX('Payment Plans'!$B$5:$B$254,MATCH($B688,'Payment Plans'!$A$5:$A$254,0)),""))</f>
        <v/>
      </c>
      <c r="D688" s="24">
        <f>IF($B688="","",IFERROR(INDEX('Payment Plans'!$D$5:$D$254,MATCH($B688,'Payment Plans'!$A$5:$A$254,0)),""))</f>
        <v/>
      </c>
      <c r="E688" s="46" t="n"/>
      <c r="F688" s="47" t="n"/>
      <c r="G688" s="18" t="n"/>
      <c r="H688" s="18" t="n"/>
      <c r="I688" s="18" t="n"/>
      <c r="J688" s="18" t="n"/>
      <c r="K688" s="18" t="n"/>
      <c r="L688" s="24">
        <f>IF($A688="","",IF(COUNTIF('Payment Plans'!$A$5:$A$254,$B688)=0,"Unknown Plan ID",IF(AND($G688="Posted",$E688&gt;Setup!$B$3),"Future-Dated Payment",IF(COUNTIF($A$5:$A$1004,$A688)&gt;1,"Duplicate Payment ID","OK"))))</f>
        <v/>
      </c>
      <c r="M688" s="24">
        <f>IF($A688="","",IF(OR($B688="",$E688="",$F688&lt;=0,$G688="",$H688="",$J688=""),"Review",IF($L688&lt;&gt;"OK","Review","OK")))</f>
        <v/>
      </c>
    </row>
    <row r="689">
      <c r="A689" s="18" t="n"/>
      <c r="B689" s="18" t="n"/>
      <c r="C689" s="24">
        <f>IF($B689="","",IFERROR(INDEX('Payment Plans'!$B$5:$B$254,MATCH($B689,'Payment Plans'!$A$5:$A$254,0)),""))</f>
        <v/>
      </c>
      <c r="D689" s="24">
        <f>IF($B689="","",IFERROR(INDEX('Payment Plans'!$D$5:$D$254,MATCH($B689,'Payment Plans'!$A$5:$A$254,0)),""))</f>
        <v/>
      </c>
      <c r="E689" s="46" t="n"/>
      <c r="F689" s="47" t="n"/>
      <c r="G689" s="18" t="n"/>
      <c r="H689" s="18" t="n"/>
      <c r="I689" s="18" t="n"/>
      <c r="J689" s="18" t="n"/>
      <c r="K689" s="18" t="n"/>
      <c r="L689" s="24">
        <f>IF($A689="","",IF(COUNTIF('Payment Plans'!$A$5:$A$254,$B689)=0,"Unknown Plan ID",IF(AND($G689="Posted",$E689&gt;Setup!$B$3),"Future-Dated Payment",IF(COUNTIF($A$5:$A$1004,$A689)&gt;1,"Duplicate Payment ID","OK"))))</f>
        <v/>
      </c>
      <c r="M689" s="24">
        <f>IF($A689="","",IF(OR($B689="",$E689="",$F689&lt;=0,$G689="",$H689="",$J689=""),"Review",IF($L689&lt;&gt;"OK","Review","OK")))</f>
        <v/>
      </c>
    </row>
    <row r="690">
      <c r="A690" s="18" t="n"/>
      <c r="B690" s="18" t="n"/>
      <c r="C690" s="24">
        <f>IF($B690="","",IFERROR(INDEX('Payment Plans'!$B$5:$B$254,MATCH($B690,'Payment Plans'!$A$5:$A$254,0)),""))</f>
        <v/>
      </c>
      <c r="D690" s="24">
        <f>IF($B690="","",IFERROR(INDEX('Payment Plans'!$D$5:$D$254,MATCH($B690,'Payment Plans'!$A$5:$A$254,0)),""))</f>
        <v/>
      </c>
      <c r="E690" s="46" t="n"/>
      <c r="F690" s="47" t="n"/>
      <c r="G690" s="18" t="n"/>
      <c r="H690" s="18" t="n"/>
      <c r="I690" s="18" t="n"/>
      <c r="J690" s="18" t="n"/>
      <c r="K690" s="18" t="n"/>
      <c r="L690" s="24">
        <f>IF($A690="","",IF(COUNTIF('Payment Plans'!$A$5:$A$254,$B690)=0,"Unknown Plan ID",IF(AND($G690="Posted",$E690&gt;Setup!$B$3),"Future-Dated Payment",IF(COUNTIF($A$5:$A$1004,$A690)&gt;1,"Duplicate Payment ID","OK"))))</f>
        <v/>
      </c>
      <c r="M690" s="24">
        <f>IF($A690="","",IF(OR($B690="",$E690="",$F690&lt;=0,$G690="",$H690="",$J690=""),"Review",IF($L690&lt;&gt;"OK","Review","OK")))</f>
        <v/>
      </c>
    </row>
    <row r="691">
      <c r="A691" s="18" t="n"/>
      <c r="B691" s="18" t="n"/>
      <c r="C691" s="24">
        <f>IF($B691="","",IFERROR(INDEX('Payment Plans'!$B$5:$B$254,MATCH($B691,'Payment Plans'!$A$5:$A$254,0)),""))</f>
        <v/>
      </c>
      <c r="D691" s="24">
        <f>IF($B691="","",IFERROR(INDEX('Payment Plans'!$D$5:$D$254,MATCH($B691,'Payment Plans'!$A$5:$A$254,0)),""))</f>
        <v/>
      </c>
      <c r="E691" s="46" t="n"/>
      <c r="F691" s="47" t="n"/>
      <c r="G691" s="18" t="n"/>
      <c r="H691" s="18" t="n"/>
      <c r="I691" s="18" t="n"/>
      <c r="J691" s="18" t="n"/>
      <c r="K691" s="18" t="n"/>
      <c r="L691" s="24">
        <f>IF($A691="","",IF(COUNTIF('Payment Plans'!$A$5:$A$254,$B691)=0,"Unknown Plan ID",IF(AND($G691="Posted",$E691&gt;Setup!$B$3),"Future-Dated Payment",IF(COUNTIF($A$5:$A$1004,$A691)&gt;1,"Duplicate Payment ID","OK"))))</f>
        <v/>
      </c>
      <c r="M691" s="24">
        <f>IF($A691="","",IF(OR($B691="",$E691="",$F691&lt;=0,$G691="",$H691="",$J691=""),"Review",IF($L691&lt;&gt;"OK","Review","OK")))</f>
        <v/>
      </c>
    </row>
    <row r="692">
      <c r="A692" s="18" t="n"/>
      <c r="B692" s="18" t="n"/>
      <c r="C692" s="24">
        <f>IF($B692="","",IFERROR(INDEX('Payment Plans'!$B$5:$B$254,MATCH($B692,'Payment Plans'!$A$5:$A$254,0)),""))</f>
        <v/>
      </c>
      <c r="D692" s="24">
        <f>IF($B692="","",IFERROR(INDEX('Payment Plans'!$D$5:$D$254,MATCH($B692,'Payment Plans'!$A$5:$A$254,0)),""))</f>
        <v/>
      </c>
      <c r="E692" s="46" t="n"/>
      <c r="F692" s="47" t="n"/>
      <c r="G692" s="18" t="n"/>
      <c r="H692" s="18" t="n"/>
      <c r="I692" s="18" t="n"/>
      <c r="J692" s="18" t="n"/>
      <c r="K692" s="18" t="n"/>
      <c r="L692" s="24">
        <f>IF($A692="","",IF(COUNTIF('Payment Plans'!$A$5:$A$254,$B692)=0,"Unknown Plan ID",IF(AND($G692="Posted",$E692&gt;Setup!$B$3),"Future-Dated Payment",IF(COUNTIF($A$5:$A$1004,$A692)&gt;1,"Duplicate Payment ID","OK"))))</f>
        <v/>
      </c>
      <c r="M692" s="24">
        <f>IF($A692="","",IF(OR($B692="",$E692="",$F692&lt;=0,$G692="",$H692="",$J692=""),"Review",IF($L692&lt;&gt;"OK","Review","OK")))</f>
        <v/>
      </c>
    </row>
    <row r="693">
      <c r="A693" s="18" t="n"/>
      <c r="B693" s="18" t="n"/>
      <c r="C693" s="24">
        <f>IF($B693="","",IFERROR(INDEX('Payment Plans'!$B$5:$B$254,MATCH($B693,'Payment Plans'!$A$5:$A$254,0)),""))</f>
        <v/>
      </c>
      <c r="D693" s="24">
        <f>IF($B693="","",IFERROR(INDEX('Payment Plans'!$D$5:$D$254,MATCH($B693,'Payment Plans'!$A$5:$A$254,0)),""))</f>
        <v/>
      </c>
      <c r="E693" s="46" t="n"/>
      <c r="F693" s="47" t="n"/>
      <c r="G693" s="18" t="n"/>
      <c r="H693" s="18" t="n"/>
      <c r="I693" s="18" t="n"/>
      <c r="J693" s="18" t="n"/>
      <c r="K693" s="18" t="n"/>
      <c r="L693" s="24">
        <f>IF($A693="","",IF(COUNTIF('Payment Plans'!$A$5:$A$254,$B693)=0,"Unknown Plan ID",IF(AND($G693="Posted",$E693&gt;Setup!$B$3),"Future-Dated Payment",IF(COUNTIF($A$5:$A$1004,$A693)&gt;1,"Duplicate Payment ID","OK"))))</f>
        <v/>
      </c>
      <c r="M693" s="24">
        <f>IF($A693="","",IF(OR($B693="",$E693="",$F693&lt;=0,$G693="",$H693="",$J693=""),"Review",IF($L693&lt;&gt;"OK","Review","OK")))</f>
        <v/>
      </c>
    </row>
    <row r="694">
      <c r="A694" s="18" t="n"/>
      <c r="B694" s="18" t="n"/>
      <c r="C694" s="24">
        <f>IF($B694="","",IFERROR(INDEX('Payment Plans'!$B$5:$B$254,MATCH($B694,'Payment Plans'!$A$5:$A$254,0)),""))</f>
        <v/>
      </c>
      <c r="D694" s="24">
        <f>IF($B694="","",IFERROR(INDEX('Payment Plans'!$D$5:$D$254,MATCH($B694,'Payment Plans'!$A$5:$A$254,0)),""))</f>
        <v/>
      </c>
      <c r="E694" s="46" t="n"/>
      <c r="F694" s="47" t="n"/>
      <c r="G694" s="18" t="n"/>
      <c r="H694" s="18" t="n"/>
      <c r="I694" s="18" t="n"/>
      <c r="J694" s="18" t="n"/>
      <c r="K694" s="18" t="n"/>
      <c r="L694" s="24">
        <f>IF($A694="","",IF(COUNTIF('Payment Plans'!$A$5:$A$254,$B694)=0,"Unknown Plan ID",IF(AND($G694="Posted",$E694&gt;Setup!$B$3),"Future-Dated Payment",IF(COUNTIF($A$5:$A$1004,$A694)&gt;1,"Duplicate Payment ID","OK"))))</f>
        <v/>
      </c>
      <c r="M694" s="24">
        <f>IF($A694="","",IF(OR($B694="",$E694="",$F694&lt;=0,$G694="",$H694="",$J694=""),"Review",IF($L694&lt;&gt;"OK","Review","OK")))</f>
        <v/>
      </c>
    </row>
    <row r="695">
      <c r="A695" s="18" t="n"/>
      <c r="B695" s="18" t="n"/>
      <c r="C695" s="24">
        <f>IF($B695="","",IFERROR(INDEX('Payment Plans'!$B$5:$B$254,MATCH($B695,'Payment Plans'!$A$5:$A$254,0)),""))</f>
        <v/>
      </c>
      <c r="D695" s="24">
        <f>IF($B695="","",IFERROR(INDEX('Payment Plans'!$D$5:$D$254,MATCH($B695,'Payment Plans'!$A$5:$A$254,0)),""))</f>
        <v/>
      </c>
      <c r="E695" s="46" t="n"/>
      <c r="F695" s="47" t="n"/>
      <c r="G695" s="18" t="n"/>
      <c r="H695" s="18" t="n"/>
      <c r="I695" s="18" t="n"/>
      <c r="J695" s="18" t="n"/>
      <c r="K695" s="18" t="n"/>
      <c r="L695" s="24">
        <f>IF($A695="","",IF(COUNTIF('Payment Plans'!$A$5:$A$254,$B695)=0,"Unknown Plan ID",IF(AND($G695="Posted",$E695&gt;Setup!$B$3),"Future-Dated Payment",IF(COUNTIF($A$5:$A$1004,$A695)&gt;1,"Duplicate Payment ID","OK"))))</f>
        <v/>
      </c>
      <c r="M695" s="24">
        <f>IF($A695="","",IF(OR($B695="",$E695="",$F695&lt;=0,$G695="",$H695="",$J695=""),"Review",IF($L695&lt;&gt;"OK","Review","OK")))</f>
        <v/>
      </c>
    </row>
    <row r="696">
      <c r="A696" s="18" t="n"/>
      <c r="B696" s="18" t="n"/>
      <c r="C696" s="24">
        <f>IF($B696="","",IFERROR(INDEX('Payment Plans'!$B$5:$B$254,MATCH($B696,'Payment Plans'!$A$5:$A$254,0)),""))</f>
        <v/>
      </c>
      <c r="D696" s="24">
        <f>IF($B696="","",IFERROR(INDEX('Payment Plans'!$D$5:$D$254,MATCH($B696,'Payment Plans'!$A$5:$A$254,0)),""))</f>
        <v/>
      </c>
      <c r="E696" s="46" t="n"/>
      <c r="F696" s="47" t="n"/>
      <c r="G696" s="18" t="n"/>
      <c r="H696" s="18" t="n"/>
      <c r="I696" s="18" t="n"/>
      <c r="J696" s="18" t="n"/>
      <c r="K696" s="18" t="n"/>
      <c r="L696" s="24">
        <f>IF($A696="","",IF(COUNTIF('Payment Plans'!$A$5:$A$254,$B696)=0,"Unknown Plan ID",IF(AND($G696="Posted",$E696&gt;Setup!$B$3),"Future-Dated Payment",IF(COUNTIF($A$5:$A$1004,$A696)&gt;1,"Duplicate Payment ID","OK"))))</f>
        <v/>
      </c>
      <c r="M696" s="24">
        <f>IF($A696="","",IF(OR($B696="",$E696="",$F696&lt;=0,$G696="",$H696="",$J696=""),"Review",IF($L696&lt;&gt;"OK","Review","OK")))</f>
        <v/>
      </c>
    </row>
    <row r="697">
      <c r="A697" s="18" t="n"/>
      <c r="B697" s="18" t="n"/>
      <c r="C697" s="24">
        <f>IF($B697="","",IFERROR(INDEX('Payment Plans'!$B$5:$B$254,MATCH($B697,'Payment Plans'!$A$5:$A$254,0)),""))</f>
        <v/>
      </c>
      <c r="D697" s="24">
        <f>IF($B697="","",IFERROR(INDEX('Payment Plans'!$D$5:$D$254,MATCH($B697,'Payment Plans'!$A$5:$A$254,0)),""))</f>
        <v/>
      </c>
      <c r="E697" s="46" t="n"/>
      <c r="F697" s="47" t="n"/>
      <c r="G697" s="18" t="n"/>
      <c r="H697" s="18" t="n"/>
      <c r="I697" s="18" t="n"/>
      <c r="J697" s="18" t="n"/>
      <c r="K697" s="18" t="n"/>
      <c r="L697" s="24">
        <f>IF($A697="","",IF(COUNTIF('Payment Plans'!$A$5:$A$254,$B697)=0,"Unknown Plan ID",IF(AND($G697="Posted",$E697&gt;Setup!$B$3),"Future-Dated Payment",IF(COUNTIF($A$5:$A$1004,$A697)&gt;1,"Duplicate Payment ID","OK"))))</f>
        <v/>
      </c>
      <c r="M697" s="24">
        <f>IF($A697="","",IF(OR($B697="",$E697="",$F697&lt;=0,$G697="",$H697="",$J697=""),"Review",IF($L697&lt;&gt;"OK","Review","OK")))</f>
        <v/>
      </c>
    </row>
    <row r="698">
      <c r="A698" s="18" t="n"/>
      <c r="B698" s="18" t="n"/>
      <c r="C698" s="24">
        <f>IF($B698="","",IFERROR(INDEX('Payment Plans'!$B$5:$B$254,MATCH($B698,'Payment Plans'!$A$5:$A$254,0)),""))</f>
        <v/>
      </c>
      <c r="D698" s="24">
        <f>IF($B698="","",IFERROR(INDEX('Payment Plans'!$D$5:$D$254,MATCH($B698,'Payment Plans'!$A$5:$A$254,0)),""))</f>
        <v/>
      </c>
      <c r="E698" s="46" t="n"/>
      <c r="F698" s="47" t="n"/>
      <c r="G698" s="18" t="n"/>
      <c r="H698" s="18" t="n"/>
      <c r="I698" s="18" t="n"/>
      <c r="J698" s="18" t="n"/>
      <c r="K698" s="18" t="n"/>
      <c r="L698" s="24">
        <f>IF($A698="","",IF(COUNTIF('Payment Plans'!$A$5:$A$254,$B698)=0,"Unknown Plan ID",IF(AND($G698="Posted",$E698&gt;Setup!$B$3),"Future-Dated Payment",IF(COUNTIF($A$5:$A$1004,$A698)&gt;1,"Duplicate Payment ID","OK"))))</f>
        <v/>
      </c>
      <c r="M698" s="24">
        <f>IF($A698="","",IF(OR($B698="",$E698="",$F698&lt;=0,$G698="",$H698="",$J698=""),"Review",IF($L698&lt;&gt;"OK","Review","OK")))</f>
        <v/>
      </c>
    </row>
    <row r="699">
      <c r="A699" s="18" t="n"/>
      <c r="B699" s="18" t="n"/>
      <c r="C699" s="24">
        <f>IF($B699="","",IFERROR(INDEX('Payment Plans'!$B$5:$B$254,MATCH($B699,'Payment Plans'!$A$5:$A$254,0)),""))</f>
        <v/>
      </c>
      <c r="D699" s="24">
        <f>IF($B699="","",IFERROR(INDEX('Payment Plans'!$D$5:$D$254,MATCH($B699,'Payment Plans'!$A$5:$A$254,0)),""))</f>
        <v/>
      </c>
      <c r="E699" s="46" t="n"/>
      <c r="F699" s="47" t="n"/>
      <c r="G699" s="18" t="n"/>
      <c r="H699" s="18" t="n"/>
      <c r="I699" s="18" t="n"/>
      <c r="J699" s="18" t="n"/>
      <c r="K699" s="18" t="n"/>
      <c r="L699" s="24">
        <f>IF($A699="","",IF(COUNTIF('Payment Plans'!$A$5:$A$254,$B699)=0,"Unknown Plan ID",IF(AND($G699="Posted",$E699&gt;Setup!$B$3),"Future-Dated Payment",IF(COUNTIF($A$5:$A$1004,$A699)&gt;1,"Duplicate Payment ID","OK"))))</f>
        <v/>
      </c>
      <c r="M699" s="24">
        <f>IF($A699="","",IF(OR($B699="",$E699="",$F699&lt;=0,$G699="",$H699="",$J699=""),"Review",IF($L699&lt;&gt;"OK","Review","OK")))</f>
        <v/>
      </c>
    </row>
    <row r="700">
      <c r="A700" s="18" t="n"/>
      <c r="B700" s="18" t="n"/>
      <c r="C700" s="24">
        <f>IF($B700="","",IFERROR(INDEX('Payment Plans'!$B$5:$B$254,MATCH($B700,'Payment Plans'!$A$5:$A$254,0)),""))</f>
        <v/>
      </c>
      <c r="D700" s="24">
        <f>IF($B700="","",IFERROR(INDEX('Payment Plans'!$D$5:$D$254,MATCH($B700,'Payment Plans'!$A$5:$A$254,0)),""))</f>
        <v/>
      </c>
      <c r="E700" s="46" t="n"/>
      <c r="F700" s="47" t="n"/>
      <c r="G700" s="18" t="n"/>
      <c r="H700" s="18" t="n"/>
      <c r="I700" s="18" t="n"/>
      <c r="J700" s="18" t="n"/>
      <c r="K700" s="18" t="n"/>
      <c r="L700" s="24">
        <f>IF($A700="","",IF(COUNTIF('Payment Plans'!$A$5:$A$254,$B700)=0,"Unknown Plan ID",IF(AND($G700="Posted",$E700&gt;Setup!$B$3),"Future-Dated Payment",IF(COUNTIF($A$5:$A$1004,$A700)&gt;1,"Duplicate Payment ID","OK"))))</f>
        <v/>
      </c>
      <c r="M700" s="24">
        <f>IF($A700="","",IF(OR($B700="",$E700="",$F700&lt;=0,$G700="",$H700="",$J700=""),"Review",IF($L700&lt;&gt;"OK","Review","OK")))</f>
        <v/>
      </c>
    </row>
    <row r="701">
      <c r="A701" s="18" t="n"/>
      <c r="B701" s="18" t="n"/>
      <c r="C701" s="24">
        <f>IF($B701="","",IFERROR(INDEX('Payment Plans'!$B$5:$B$254,MATCH($B701,'Payment Plans'!$A$5:$A$254,0)),""))</f>
        <v/>
      </c>
      <c r="D701" s="24">
        <f>IF($B701="","",IFERROR(INDEX('Payment Plans'!$D$5:$D$254,MATCH($B701,'Payment Plans'!$A$5:$A$254,0)),""))</f>
        <v/>
      </c>
      <c r="E701" s="46" t="n"/>
      <c r="F701" s="47" t="n"/>
      <c r="G701" s="18" t="n"/>
      <c r="H701" s="18" t="n"/>
      <c r="I701" s="18" t="n"/>
      <c r="J701" s="18" t="n"/>
      <c r="K701" s="18" t="n"/>
      <c r="L701" s="24">
        <f>IF($A701="","",IF(COUNTIF('Payment Plans'!$A$5:$A$254,$B701)=0,"Unknown Plan ID",IF(AND($G701="Posted",$E701&gt;Setup!$B$3),"Future-Dated Payment",IF(COUNTIF($A$5:$A$1004,$A701)&gt;1,"Duplicate Payment ID","OK"))))</f>
        <v/>
      </c>
      <c r="M701" s="24">
        <f>IF($A701="","",IF(OR($B701="",$E701="",$F701&lt;=0,$G701="",$H701="",$J701=""),"Review",IF($L701&lt;&gt;"OK","Review","OK")))</f>
        <v/>
      </c>
    </row>
    <row r="702">
      <c r="A702" s="18" t="n"/>
      <c r="B702" s="18" t="n"/>
      <c r="C702" s="24">
        <f>IF($B702="","",IFERROR(INDEX('Payment Plans'!$B$5:$B$254,MATCH($B702,'Payment Plans'!$A$5:$A$254,0)),""))</f>
        <v/>
      </c>
      <c r="D702" s="24">
        <f>IF($B702="","",IFERROR(INDEX('Payment Plans'!$D$5:$D$254,MATCH($B702,'Payment Plans'!$A$5:$A$254,0)),""))</f>
        <v/>
      </c>
      <c r="E702" s="46" t="n"/>
      <c r="F702" s="47" t="n"/>
      <c r="G702" s="18" t="n"/>
      <c r="H702" s="18" t="n"/>
      <c r="I702" s="18" t="n"/>
      <c r="J702" s="18" t="n"/>
      <c r="K702" s="18" t="n"/>
      <c r="L702" s="24">
        <f>IF($A702="","",IF(COUNTIF('Payment Plans'!$A$5:$A$254,$B702)=0,"Unknown Plan ID",IF(AND($G702="Posted",$E702&gt;Setup!$B$3),"Future-Dated Payment",IF(COUNTIF($A$5:$A$1004,$A702)&gt;1,"Duplicate Payment ID","OK"))))</f>
        <v/>
      </c>
      <c r="M702" s="24">
        <f>IF($A702="","",IF(OR($B702="",$E702="",$F702&lt;=0,$G702="",$H702="",$J702=""),"Review",IF($L702&lt;&gt;"OK","Review","OK")))</f>
        <v/>
      </c>
    </row>
    <row r="703">
      <c r="A703" s="18" t="n"/>
      <c r="B703" s="18" t="n"/>
      <c r="C703" s="24">
        <f>IF($B703="","",IFERROR(INDEX('Payment Plans'!$B$5:$B$254,MATCH($B703,'Payment Plans'!$A$5:$A$254,0)),""))</f>
        <v/>
      </c>
      <c r="D703" s="24">
        <f>IF($B703="","",IFERROR(INDEX('Payment Plans'!$D$5:$D$254,MATCH($B703,'Payment Plans'!$A$5:$A$254,0)),""))</f>
        <v/>
      </c>
      <c r="E703" s="46" t="n"/>
      <c r="F703" s="47" t="n"/>
      <c r="G703" s="18" t="n"/>
      <c r="H703" s="18" t="n"/>
      <c r="I703" s="18" t="n"/>
      <c r="J703" s="18" t="n"/>
      <c r="K703" s="18" t="n"/>
      <c r="L703" s="24">
        <f>IF($A703="","",IF(COUNTIF('Payment Plans'!$A$5:$A$254,$B703)=0,"Unknown Plan ID",IF(AND($G703="Posted",$E703&gt;Setup!$B$3),"Future-Dated Payment",IF(COUNTIF($A$5:$A$1004,$A703)&gt;1,"Duplicate Payment ID","OK"))))</f>
        <v/>
      </c>
      <c r="M703" s="24">
        <f>IF($A703="","",IF(OR($B703="",$E703="",$F703&lt;=0,$G703="",$H703="",$J703=""),"Review",IF($L703&lt;&gt;"OK","Review","OK")))</f>
        <v/>
      </c>
    </row>
    <row r="704">
      <c r="A704" s="18" t="n"/>
      <c r="B704" s="18" t="n"/>
      <c r="C704" s="24">
        <f>IF($B704="","",IFERROR(INDEX('Payment Plans'!$B$5:$B$254,MATCH($B704,'Payment Plans'!$A$5:$A$254,0)),""))</f>
        <v/>
      </c>
      <c r="D704" s="24">
        <f>IF($B704="","",IFERROR(INDEX('Payment Plans'!$D$5:$D$254,MATCH($B704,'Payment Plans'!$A$5:$A$254,0)),""))</f>
        <v/>
      </c>
      <c r="E704" s="46" t="n"/>
      <c r="F704" s="47" t="n"/>
      <c r="G704" s="18" t="n"/>
      <c r="H704" s="18" t="n"/>
      <c r="I704" s="18" t="n"/>
      <c r="J704" s="18" t="n"/>
      <c r="K704" s="18" t="n"/>
      <c r="L704" s="24">
        <f>IF($A704="","",IF(COUNTIF('Payment Plans'!$A$5:$A$254,$B704)=0,"Unknown Plan ID",IF(AND($G704="Posted",$E704&gt;Setup!$B$3),"Future-Dated Payment",IF(COUNTIF($A$5:$A$1004,$A704)&gt;1,"Duplicate Payment ID","OK"))))</f>
        <v/>
      </c>
      <c r="M704" s="24">
        <f>IF($A704="","",IF(OR($B704="",$E704="",$F704&lt;=0,$G704="",$H704="",$J704=""),"Review",IF($L704&lt;&gt;"OK","Review","OK")))</f>
        <v/>
      </c>
    </row>
    <row r="705">
      <c r="A705" s="18" t="n"/>
      <c r="B705" s="18" t="n"/>
      <c r="C705" s="24">
        <f>IF($B705="","",IFERROR(INDEX('Payment Plans'!$B$5:$B$254,MATCH($B705,'Payment Plans'!$A$5:$A$254,0)),""))</f>
        <v/>
      </c>
      <c r="D705" s="24">
        <f>IF($B705="","",IFERROR(INDEX('Payment Plans'!$D$5:$D$254,MATCH($B705,'Payment Plans'!$A$5:$A$254,0)),""))</f>
        <v/>
      </c>
      <c r="E705" s="46" t="n"/>
      <c r="F705" s="47" t="n"/>
      <c r="G705" s="18" t="n"/>
      <c r="H705" s="18" t="n"/>
      <c r="I705" s="18" t="n"/>
      <c r="J705" s="18" t="n"/>
      <c r="K705" s="18" t="n"/>
      <c r="L705" s="24">
        <f>IF($A705="","",IF(COUNTIF('Payment Plans'!$A$5:$A$254,$B705)=0,"Unknown Plan ID",IF(AND($G705="Posted",$E705&gt;Setup!$B$3),"Future-Dated Payment",IF(COUNTIF($A$5:$A$1004,$A705)&gt;1,"Duplicate Payment ID","OK"))))</f>
        <v/>
      </c>
      <c r="M705" s="24">
        <f>IF($A705="","",IF(OR($B705="",$E705="",$F705&lt;=0,$G705="",$H705="",$J705=""),"Review",IF($L705&lt;&gt;"OK","Review","OK")))</f>
        <v/>
      </c>
    </row>
    <row r="706">
      <c r="A706" s="18" t="n"/>
      <c r="B706" s="18" t="n"/>
      <c r="C706" s="24">
        <f>IF($B706="","",IFERROR(INDEX('Payment Plans'!$B$5:$B$254,MATCH($B706,'Payment Plans'!$A$5:$A$254,0)),""))</f>
        <v/>
      </c>
      <c r="D706" s="24">
        <f>IF($B706="","",IFERROR(INDEX('Payment Plans'!$D$5:$D$254,MATCH($B706,'Payment Plans'!$A$5:$A$254,0)),""))</f>
        <v/>
      </c>
      <c r="E706" s="46" t="n"/>
      <c r="F706" s="47" t="n"/>
      <c r="G706" s="18" t="n"/>
      <c r="H706" s="18" t="n"/>
      <c r="I706" s="18" t="n"/>
      <c r="J706" s="18" t="n"/>
      <c r="K706" s="18" t="n"/>
      <c r="L706" s="24">
        <f>IF($A706="","",IF(COUNTIF('Payment Plans'!$A$5:$A$254,$B706)=0,"Unknown Plan ID",IF(AND($G706="Posted",$E706&gt;Setup!$B$3),"Future-Dated Payment",IF(COUNTIF($A$5:$A$1004,$A706)&gt;1,"Duplicate Payment ID","OK"))))</f>
        <v/>
      </c>
      <c r="M706" s="24">
        <f>IF($A706="","",IF(OR($B706="",$E706="",$F706&lt;=0,$G706="",$H706="",$J706=""),"Review",IF($L706&lt;&gt;"OK","Review","OK")))</f>
        <v/>
      </c>
    </row>
    <row r="707">
      <c r="A707" s="18" t="n"/>
      <c r="B707" s="18" t="n"/>
      <c r="C707" s="24">
        <f>IF($B707="","",IFERROR(INDEX('Payment Plans'!$B$5:$B$254,MATCH($B707,'Payment Plans'!$A$5:$A$254,0)),""))</f>
        <v/>
      </c>
      <c r="D707" s="24">
        <f>IF($B707="","",IFERROR(INDEX('Payment Plans'!$D$5:$D$254,MATCH($B707,'Payment Plans'!$A$5:$A$254,0)),""))</f>
        <v/>
      </c>
      <c r="E707" s="46" t="n"/>
      <c r="F707" s="47" t="n"/>
      <c r="G707" s="18" t="n"/>
      <c r="H707" s="18" t="n"/>
      <c r="I707" s="18" t="n"/>
      <c r="J707" s="18" t="n"/>
      <c r="K707" s="18" t="n"/>
      <c r="L707" s="24">
        <f>IF($A707="","",IF(COUNTIF('Payment Plans'!$A$5:$A$254,$B707)=0,"Unknown Plan ID",IF(AND($G707="Posted",$E707&gt;Setup!$B$3),"Future-Dated Payment",IF(COUNTIF($A$5:$A$1004,$A707)&gt;1,"Duplicate Payment ID","OK"))))</f>
        <v/>
      </c>
      <c r="M707" s="24">
        <f>IF($A707="","",IF(OR($B707="",$E707="",$F707&lt;=0,$G707="",$H707="",$J707=""),"Review",IF($L707&lt;&gt;"OK","Review","OK")))</f>
        <v/>
      </c>
    </row>
    <row r="708">
      <c r="A708" s="18" t="n"/>
      <c r="B708" s="18" t="n"/>
      <c r="C708" s="24">
        <f>IF($B708="","",IFERROR(INDEX('Payment Plans'!$B$5:$B$254,MATCH($B708,'Payment Plans'!$A$5:$A$254,0)),""))</f>
        <v/>
      </c>
      <c r="D708" s="24">
        <f>IF($B708="","",IFERROR(INDEX('Payment Plans'!$D$5:$D$254,MATCH($B708,'Payment Plans'!$A$5:$A$254,0)),""))</f>
        <v/>
      </c>
      <c r="E708" s="46" t="n"/>
      <c r="F708" s="47" t="n"/>
      <c r="G708" s="18" t="n"/>
      <c r="H708" s="18" t="n"/>
      <c r="I708" s="18" t="n"/>
      <c r="J708" s="18" t="n"/>
      <c r="K708" s="18" t="n"/>
      <c r="L708" s="24">
        <f>IF($A708="","",IF(COUNTIF('Payment Plans'!$A$5:$A$254,$B708)=0,"Unknown Plan ID",IF(AND($G708="Posted",$E708&gt;Setup!$B$3),"Future-Dated Payment",IF(COUNTIF($A$5:$A$1004,$A708)&gt;1,"Duplicate Payment ID","OK"))))</f>
        <v/>
      </c>
      <c r="M708" s="24">
        <f>IF($A708="","",IF(OR($B708="",$E708="",$F708&lt;=0,$G708="",$H708="",$J708=""),"Review",IF($L708&lt;&gt;"OK","Review","OK")))</f>
        <v/>
      </c>
    </row>
    <row r="709">
      <c r="A709" s="18" t="n"/>
      <c r="B709" s="18" t="n"/>
      <c r="C709" s="24">
        <f>IF($B709="","",IFERROR(INDEX('Payment Plans'!$B$5:$B$254,MATCH($B709,'Payment Plans'!$A$5:$A$254,0)),""))</f>
        <v/>
      </c>
      <c r="D709" s="24">
        <f>IF($B709="","",IFERROR(INDEX('Payment Plans'!$D$5:$D$254,MATCH($B709,'Payment Plans'!$A$5:$A$254,0)),""))</f>
        <v/>
      </c>
      <c r="E709" s="46" t="n"/>
      <c r="F709" s="47" t="n"/>
      <c r="G709" s="18" t="n"/>
      <c r="H709" s="18" t="n"/>
      <c r="I709" s="18" t="n"/>
      <c r="J709" s="18" t="n"/>
      <c r="K709" s="18" t="n"/>
      <c r="L709" s="24">
        <f>IF($A709="","",IF(COUNTIF('Payment Plans'!$A$5:$A$254,$B709)=0,"Unknown Plan ID",IF(AND($G709="Posted",$E709&gt;Setup!$B$3),"Future-Dated Payment",IF(COUNTIF($A$5:$A$1004,$A709)&gt;1,"Duplicate Payment ID","OK"))))</f>
        <v/>
      </c>
      <c r="M709" s="24">
        <f>IF($A709="","",IF(OR($B709="",$E709="",$F709&lt;=0,$G709="",$H709="",$J709=""),"Review",IF($L709&lt;&gt;"OK","Review","OK")))</f>
        <v/>
      </c>
    </row>
    <row r="710">
      <c r="A710" s="18" t="n"/>
      <c r="B710" s="18" t="n"/>
      <c r="C710" s="24">
        <f>IF($B710="","",IFERROR(INDEX('Payment Plans'!$B$5:$B$254,MATCH($B710,'Payment Plans'!$A$5:$A$254,0)),""))</f>
        <v/>
      </c>
      <c r="D710" s="24">
        <f>IF($B710="","",IFERROR(INDEX('Payment Plans'!$D$5:$D$254,MATCH($B710,'Payment Plans'!$A$5:$A$254,0)),""))</f>
        <v/>
      </c>
      <c r="E710" s="46" t="n"/>
      <c r="F710" s="47" t="n"/>
      <c r="G710" s="18" t="n"/>
      <c r="H710" s="18" t="n"/>
      <c r="I710" s="18" t="n"/>
      <c r="J710" s="18" t="n"/>
      <c r="K710" s="18" t="n"/>
      <c r="L710" s="24">
        <f>IF($A710="","",IF(COUNTIF('Payment Plans'!$A$5:$A$254,$B710)=0,"Unknown Plan ID",IF(AND($G710="Posted",$E710&gt;Setup!$B$3),"Future-Dated Payment",IF(COUNTIF($A$5:$A$1004,$A710)&gt;1,"Duplicate Payment ID","OK"))))</f>
        <v/>
      </c>
      <c r="M710" s="24">
        <f>IF($A710="","",IF(OR($B710="",$E710="",$F710&lt;=0,$G710="",$H710="",$J710=""),"Review",IF($L710&lt;&gt;"OK","Review","OK")))</f>
        <v/>
      </c>
    </row>
    <row r="711">
      <c r="A711" s="18" t="n"/>
      <c r="B711" s="18" t="n"/>
      <c r="C711" s="24">
        <f>IF($B711="","",IFERROR(INDEX('Payment Plans'!$B$5:$B$254,MATCH($B711,'Payment Plans'!$A$5:$A$254,0)),""))</f>
        <v/>
      </c>
      <c r="D711" s="24">
        <f>IF($B711="","",IFERROR(INDEX('Payment Plans'!$D$5:$D$254,MATCH($B711,'Payment Plans'!$A$5:$A$254,0)),""))</f>
        <v/>
      </c>
      <c r="E711" s="46" t="n"/>
      <c r="F711" s="47" t="n"/>
      <c r="G711" s="18" t="n"/>
      <c r="H711" s="18" t="n"/>
      <c r="I711" s="18" t="n"/>
      <c r="J711" s="18" t="n"/>
      <c r="K711" s="18" t="n"/>
      <c r="L711" s="24">
        <f>IF($A711="","",IF(COUNTIF('Payment Plans'!$A$5:$A$254,$B711)=0,"Unknown Plan ID",IF(AND($G711="Posted",$E711&gt;Setup!$B$3),"Future-Dated Payment",IF(COUNTIF($A$5:$A$1004,$A711)&gt;1,"Duplicate Payment ID","OK"))))</f>
        <v/>
      </c>
      <c r="M711" s="24">
        <f>IF($A711="","",IF(OR($B711="",$E711="",$F711&lt;=0,$G711="",$H711="",$J711=""),"Review",IF($L711&lt;&gt;"OK","Review","OK")))</f>
        <v/>
      </c>
    </row>
    <row r="712">
      <c r="A712" s="18" t="n"/>
      <c r="B712" s="18" t="n"/>
      <c r="C712" s="24">
        <f>IF($B712="","",IFERROR(INDEX('Payment Plans'!$B$5:$B$254,MATCH($B712,'Payment Plans'!$A$5:$A$254,0)),""))</f>
        <v/>
      </c>
      <c r="D712" s="24">
        <f>IF($B712="","",IFERROR(INDEX('Payment Plans'!$D$5:$D$254,MATCH($B712,'Payment Plans'!$A$5:$A$254,0)),""))</f>
        <v/>
      </c>
      <c r="E712" s="46" t="n"/>
      <c r="F712" s="47" t="n"/>
      <c r="G712" s="18" t="n"/>
      <c r="H712" s="18" t="n"/>
      <c r="I712" s="18" t="n"/>
      <c r="J712" s="18" t="n"/>
      <c r="K712" s="18" t="n"/>
      <c r="L712" s="24">
        <f>IF($A712="","",IF(COUNTIF('Payment Plans'!$A$5:$A$254,$B712)=0,"Unknown Plan ID",IF(AND($G712="Posted",$E712&gt;Setup!$B$3),"Future-Dated Payment",IF(COUNTIF($A$5:$A$1004,$A712)&gt;1,"Duplicate Payment ID","OK"))))</f>
        <v/>
      </c>
      <c r="M712" s="24">
        <f>IF($A712="","",IF(OR($B712="",$E712="",$F712&lt;=0,$G712="",$H712="",$J712=""),"Review",IF($L712&lt;&gt;"OK","Review","OK")))</f>
        <v/>
      </c>
    </row>
    <row r="713">
      <c r="A713" s="18" t="n"/>
      <c r="B713" s="18" t="n"/>
      <c r="C713" s="24">
        <f>IF($B713="","",IFERROR(INDEX('Payment Plans'!$B$5:$B$254,MATCH($B713,'Payment Plans'!$A$5:$A$254,0)),""))</f>
        <v/>
      </c>
      <c r="D713" s="24">
        <f>IF($B713="","",IFERROR(INDEX('Payment Plans'!$D$5:$D$254,MATCH($B713,'Payment Plans'!$A$5:$A$254,0)),""))</f>
        <v/>
      </c>
      <c r="E713" s="46" t="n"/>
      <c r="F713" s="47" t="n"/>
      <c r="G713" s="18" t="n"/>
      <c r="H713" s="18" t="n"/>
      <c r="I713" s="18" t="n"/>
      <c r="J713" s="18" t="n"/>
      <c r="K713" s="18" t="n"/>
      <c r="L713" s="24">
        <f>IF($A713="","",IF(COUNTIF('Payment Plans'!$A$5:$A$254,$B713)=0,"Unknown Plan ID",IF(AND($G713="Posted",$E713&gt;Setup!$B$3),"Future-Dated Payment",IF(COUNTIF($A$5:$A$1004,$A713)&gt;1,"Duplicate Payment ID","OK"))))</f>
        <v/>
      </c>
      <c r="M713" s="24">
        <f>IF($A713="","",IF(OR($B713="",$E713="",$F713&lt;=0,$G713="",$H713="",$J713=""),"Review",IF($L713&lt;&gt;"OK","Review","OK")))</f>
        <v/>
      </c>
    </row>
    <row r="714">
      <c r="A714" s="18" t="n"/>
      <c r="B714" s="18" t="n"/>
      <c r="C714" s="24">
        <f>IF($B714="","",IFERROR(INDEX('Payment Plans'!$B$5:$B$254,MATCH($B714,'Payment Plans'!$A$5:$A$254,0)),""))</f>
        <v/>
      </c>
      <c r="D714" s="24">
        <f>IF($B714="","",IFERROR(INDEX('Payment Plans'!$D$5:$D$254,MATCH($B714,'Payment Plans'!$A$5:$A$254,0)),""))</f>
        <v/>
      </c>
      <c r="E714" s="46" t="n"/>
      <c r="F714" s="47" t="n"/>
      <c r="G714" s="18" t="n"/>
      <c r="H714" s="18" t="n"/>
      <c r="I714" s="18" t="n"/>
      <c r="J714" s="18" t="n"/>
      <c r="K714" s="18" t="n"/>
      <c r="L714" s="24">
        <f>IF($A714="","",IF(COUNTIF('Payment Plans'!$A$5:$A$254,$B714)=0,"Unknown Plan ID",IF(AND($G714="Posted",$E714&gt;Setup!$B$3),"Future-Dated Payment",IF(COUNTIF($A$5:$A$1004,$A714)&gt;1,"Duplicate Payment ID","OK"))))</f>
        <v/>
      </c>
      <c r="M714" s="24">
        <f>IF($A714="","",IF(OR($B714="",$E714="",$F714&lt;=0,$G714="",$H714="",$J714=""),"Review",IF($L714&lt;&gt;"OK","Review","OK")))</f>
        <v/>
      </c>
    </row>
    <row r="715">
      <c r="A715" s="18" t="n"/>
      <c r="B715" s="18" t="n"/>
      <c r="C715" s="24">
        <f>IF($B715="","",IFERROR(INDEX('Payment Plans'!$B$5:$B$254,MATCH($B715,'Payment Plans'!$A$5:$A$254,0)),""))</f>
        <v/>
      </c>
      <c r="D715" s="24">
        <f>IF($B715="","",IFERROR(INDEX('Payment Plans'!$D$5:$D$254,MATCH($B715,'Payment Plans'!$A$5:$A$254,0)),""))</f>
        <v/>
      </c>
      <c r="E715" s="46" t="n"/>
      <c r="F715" s="47" t="n"/>
      <c r="G715" s="18" t="n"/>
      <c r="H715" s="18" t="n"/>
      <c r="I715" s="18" t="n"/>
      <c r="J715" s="18" t="n"/>
      <c r="K715" s="18" t="n"/>
      <c r="L715" s="24">
        <f>IF($A715="","",IF(COUNTIF('Payment Plans'!$A$5:$A$254,$B715)=0,"Unknown Plan ID",IF(AND($G715="Posted",$E715&gt;Setup!$B$3),"Future-Dated Payment",IF(COUNTIF($A$5:$A$1004,$A715)&gt;1,"Duplicate Payment ID","OK"))))</f>
        <v/>
      </c>
      <c r="M715" s="24">
        <f>IF($A715="","",IF(OR($B715="",$E715="",$F715&lt;=0,$G715="",$H715="",$J715=""),"Review",IF($L715&lt;&gt;"OK","Review","OK")))</f>
        <v/>
      </c>
    </row>
    <row r="716">
      <c r="A716" s="18" t="n"/>
      <c r="B716" s="18" t="n"/>
      <c r="C716" s="24">
        <f>IF($B716="","",IFERROR(INDEX('Payment Plans'!$B$5:$B$254,MATCH($B716,'Payment Plans'!$A$5:$A$254,0)),""))</f>
        <v/>
      </c>
      <c r="D716" s="24">
        <f>IF($B716="","",IFERROR(INDEX('Payment Plans'!$D$5:$D$254,MATCH($B716,'Payment Plans'!$A$5:$A$254,0)),""))</f>
        <v/>
      </c>
      <c r="E716" s="46" t="n"/>
      <c r="F716" s="47" t="n"/>
      <c r="G716" s="18" t="n"/>
      <c r="H716" s="18" t="n"/>
      <c r="I716" s="18" t="n"/>
      <c r="J716" s="18" t="n"/>
      <c r="K716" s="18" t="n"/>
      <c r="L716" s="24">
        <f>IF($A716="","",IF(COUNTIF('Payment Plans'!$A$5:$A$254,$B716)=0,"Unknown Plan ID",IF(AND($G716="Posted",$E716&gt;Setup!$B$3),"Future-Dated Payment",IF(COUNTIF($A$5:$A$1004,$A716)&gt;1,"Duplicate Payment ID","OK"))))</f>
        <v/>
      </c>
      <c r="M716" s="24">
        <f>IF($A716="","",IF(OR($B716="",$E716="",$F716&lt;=0,$G716="",$H716="",$J716=""),"Review",IF($L716&lt;&gt;"OK","Review","OK")))</f>
        <v/>
      </c>
    </row>
    <row r="717">
      <c r="A717" s="18" t="n"/>
      <c r="B717" s="18" t="n"/>
      <c r="C717" s="24">
        <f>IF($B717="","",IFERROR(INDEX('Payment Plans'!$B$5:$B$254,MATCH($B717,'Payment Plans'!$A$5:$A$254,0)),""))</f>
        <v/>
      </c>
      <c r="D717" s="24">
        <f>IF($B717="","",IFERROR(INDEX('Payment Plans'!$D$5:$D$254,MATCH($B717,'Payment Plans'!$A$5:$A$254,0)),""))</f>
        <v/>
      </c>
      <c r="E717" s="46" t="n"/>
      <c r="F717" s="47" t="n"/>
      <c r="G717" s="18" t="n"/>
      <c r="H717" s="18" t="n"/>
      <c r="I717" s="18" t="n"/>
      <c r="J717" s="18" t="n"/>
      <c r="K717" s="18" t="n"/>
      <c r="L717" s="24">
        <f>IF($A717="","",IF(COUNTIF('Payment Plans'!$A$5:$A$254,$B717)=0,"Unknown Plan ID",IF(AND($G717="Posted",$E717&gt;Setup!$B$3),"Future-Dated Payment",IF(COUNTIF($A$5:$A$1004,$A717)&gt;1,"Duplicate Payment ID","OK"))))</f>
        <v/>
      </c>
      <c r="M717" s="24">
        <f>IF($A717="","",IF(OR($B717="",$E717="",$F717&lt;=0,$G717="",$H717="",$J717=""),"Review",IF($L717&lt;&gt;"OK","Review","OK")))</f>
        <v/>
      </c>
    </row>
    <row r="718">
      <c r="A718" s="18" t="n"/>
      <c r="B718" s="18" t="n"/>
      <c r="C718" s="24">
        <f>IF($B718="","",IFERROR(INDEX('Payment Plans'!$B$5:$B$254,MATCH($B718,'Payment Plans'!$A$5:$A$254,0)),""))</f>
        <v/>
      </c>
      <c r="D718" s="24">
        <f>IF($B718="","",IFERROR(INDEX('Payment Plans'!$D$5:$D$254,MATCH($B718,'Payment Plans'!$A$5:$A$254,0)),""))</f>
        <v/>
      </c>
      <c r="E718" s="46" t="n"/>
      <c r="F718" s="47" t="n"/>
      <c r="G718" s="18" t="n"/>
      <c r="H718" s="18" t="n"/>
      <c r="I718" s="18" t="n"/>
      <c r="J718" s="18" t="n"/>
      <c r="K718" s="18" t="n"/>
      <c r="L718" s="24">
        <f>IF($A718="","",IF(COUNTIF('Payment Plans'!$A$5:$A$254,$B718)=0,"Unknown Plan ID",IF(AND($G718="Posted",$E718&gt;Setup!$B$3),"Future-Dated Payment",IF(COUNTIF($A$5:$A$1004,$A718)&gt;1,"Duplicate Payment ID","OK"))))</f>
        <v/>
      </c>
      <c r="M718" s="24">
        <f>IF($A718="","",IF(OR($B718="",$E718="",$F718&lt;=0,$G718="",$H718="",$J718=""),"Review",IF($L718&lt;&gt;"OK","Review","OK")))</f>
        <v/>
      </c>
    </row>
    <row r="719">
      <c r="A719" s="18" t="n"/>
      <c r="B719" s="18" t="n"/>
      <c r="C719" s="24">
        <f>IF($B719="","",IFERROR(INDEX('Payment Plans'!$B$5:$B$254,MATCH($B719,'Payment Plans'!$A$5:$A$254,0)),""))</f>
        <v/>
      </c>
      <c r="D719" s="24">
        <f>IF($B719="","",IFERROR(INDEX('Payment Plans'!$D$5:$D$254,MATCH($B719,'Payment Plans'!$A$5:$A$254,0)),""))</f>
        <v/>
      </c>
      <c r="E719" s="46" t="n"/>
      <c r="F719" s="47" t="n"/>
      <c r="G719" s="18" t="n"/>
      <c r="H719" s="18" t="n"/>
      <c r="I719" s="18" t="n"/>
      <c r="J719" s="18" t="n"/>
      <c r="K719" s="18" t="n"/>
      <c r="L719" s="24">
        <f>IF($A719="","",IF(COUNTIF('Payment Plans'!$A$5:$A$254,$B719)=0,"Unknown Plan ID",IF(AND($G719="Posted",$E719&gt;Setup!$B$3),"Future-Dated Payment",IF(COUNTIF($A$5:$A$1004,$A719)&gt;1,"Duplicate Payment ID","OK"))))</f>
        <v/>
      </c>
      <c r="M719" s="24">
        <f>IF($A719="","",IF(OR($B719="",$E719="",$F719&lt;=0,$G719="",$H719="",$J719=""),"Review",IF($L719&lt;&gt;"OK","Review","OK")))</f>
        <v/>
      </c>
    </row>
    <row r="720">
      <c r="A720" s="18" t="n"/>
      <c r="B720" s="18" t="n"/>
      <c r="C720" s="24">
        <f>IF($B720="","",IFERROR(INDEX('Payment Plans'!$B$5:$B$254,MATCH($B720,'Payment Plans'!$A$5:$A$254,0)),""))</f>
        <v/>
      </c>
      <c r="D720" s="24">
        <f>IF($B720="","",IFERROR(INDEX('Payment Plans'!$D$5:$D$254,MATCH($B720,'Payment Plans'!$A$5:$A$254,0)),""))</f>
        <v/>
      </c>
      <c r="E720" s="46" t="n"/>
      <c r="F720" s="47" t="n"/>
      <c r="G720" s="18" t="n"/>
      <c r="H720" s="18" t="n"/>
      <c r="I720" s="18" t="n"/>
      <c r="J720" s="18" t="n"/>
      <c r="K720" s="18" t="n"/>
      <c r="L720" s="24">
        <f>IF($A720="","",IF(COUNTIF('Payment Plans'!$A$5:$A$254,$B720)=0,"Unknown Plan ID",IF(AND($G720="Posted",$E720&gt;Setup!$B$3),"Future-Dated Payment",IF(COUNTIF($A$5:$A$1004,$A720)&gt;1,"Duplicate Payment ID","OK"))))</f>
        <v/>
      </c>
      <c r="M720" s="24">
        <f>IF($A720="","",IF(OR($B720="",$E720="",$F720&lt;=0,$G720="",$H720="",$J720=""),"Review",IF($L720&lt;&gt;"OK","Review","OK")))</f>
        <v/>
      </c>
    </row>
    <row r="721">
      <c r="A721" s="18" t="n"/>
      <c r="B721" s="18" t="n"/>
      <c r="C721" s="24">
        <f>IF($B721="","",IFERROR(INDEX('Payment Plans'!$B$5:$B$254,MATCH($B721,'Payment Plans'!$A$5:$A$254,0)),""))</f>
        <v/>
      </c>
      <c r="D721" s="24">
        <f>IF($B721="","",IFERROR(INDEX('Payment Plans'!$D$5:$D$254,MATCH($B721,'Payment Plans'!$A$5:$A$254,0)),""))</f>
        <v/>
      </c>
      <c r="E721" s="46" t="n"/>
      <c r="F721" s="47" t="n"/>
      <c r="G721" s="18" t="n"/>
      <c r="H721" s="18" t="n"/>
      <c r="I721" s="18" t="n"/>
      <c r="J721" s="18" t="n"/>
      <c r="K721" s="18" t="n"/>
      <c r="L721" s="24">
        <f>IF($A721="","",IF(COUNTIF('Payment Plans'!$A$5:$A$254,$B721)=0,"Unknown Plan ID",IF(AND($G721="Posted",$E721&gt;Setup!$B$3),"Future-Dated Payment",IF(COUNTIF($A$5:$A$1004,$A721)&gt;1,"Duplicate Payment ID","OK"))))</f>
        <v/>
      </c>
      <c r="M721" s="24">
        <f>IF($A721="","",IF(OR($B721="",$E721="",$F721&lt;=0,$G721="",$H721="",$J721=""),"Review",IF($L721&lt;&gt;"OK","Review","OK")))</f>
        <v/>
      </c>
    </row>
    <row r="722">
      <c r="A722" s="18" t="n"/>
      <c r="B722" s="18" t="n"/>
      <c r="C722" s="24">
        <f>IF($B722="","",IFERROR(INDEX('Payment Plans'!$B$5:$B$254,MATCH($B722,'Payment Plans'!$A$5:$A$254,0)),""))</f>
        <v/>
      </c>
      <c r="D722" s="24">
        <f>IF($B722="","",IFERROR(INDEX('Payment Plans'!$D$5:$D$254,MATCH($B722,'Payment Plans'!$A$5:$A$254,0)),""))</f>
        <v/>
      </c>
      <c r="E722" s="46" t="n"/>
      <c r="F722" s="47" t="n"/>
      <c r="G722" s="18" t="n"/>
      <c r="H722" s="18" t="n"/>
      <c r="I722" s="18" t="n"/>
      <c r="J722" s="18" t="n"/>
      <c r="K722" s="18" t="n"/>
      <c r="L722" s="24">
        <f>IF($A722="","",IF(COUNTIF('Payment Plans'!$A$5:$A$254,$B722)=0,"Unknown Plan ID",IF(AND($G722="Posted",$E722&gt;Setup!$B$3),"Future-Dated Payment",IF(COUNTIF($A$5:$A$1004,$A722)&gt;1,"Duplicate Payment ID","OK"))))</f>
        <v/>
      </c>
      <c r="M722" s="24">
        <f>IF($A722="","",IF(OR($B722="",$E722="",$F722&lt;=0,$G722="",$H722="",$J722=""),"Review",IF($L722&lt;&gt;"OK","Review","OK")))</f>
        <v/>
      </c>
    </row>
    <row r="723">
      <c r="A723" s="18" t="n"/>
      <c r="B723" s="18" t="n"/>
      <c r="C723" s="24">
        <f>IF($B723="","",IFERROR(INDEX('Payment Plans'!$B$5:$B$254,MATCH($B723,'Payment Plans'!$A$5:$A$254,0)),""))</f>
        <v/>
      </c>
      <c r="D723" s="24">
        <f>IF($B723="","",IFERROR(INDEX('Payment Plans'!$D$5:$D$254,MATCH($B723,'Payment Plans'!$A$5:$A$254,0)),""))</f>
        <v/>
      </c>
      <c r="E723" s="46" t="n"/>
      <c r="F723" s="47" t="n"/>
      <c r="G723" s="18" t="n"/>
      <c r="H723" s="18" t="n"/>
      <c r="I723" s="18" t="n"/>
      <c r="J723" s="18" t="n"/>
      <c r="K723" s="18" t="n"/>
      <c r="L723" s="24">
        <f>IF($A723="","",IF(COUNTIF('Payment Plans'!$A$5:$A$254,$B723)=0,"Unknown Plan ID",IF(AND($G723="Posted",$E723&gt;Setup!$B$3),"Future-Dated Payment",IF(COUNTIF($A$5:$A$1004,$A723)&gt;1,"Duplicate Payment ID","OK"))))</f>
        <v/>
      </c>
      <c r="M723" s="24">
        <f>IF($A723="","",IF(OR($B723="",$E723="",$F723&lt;=0,$G723="",$H723="",$J723=""),"Review",IF($L723&lt;&gt;"OK","Review","OK")))</f>
        <v/>
      </c>
    </row>
    <row r="724">
      <c r="A724" s="18" t="n"/>
      <c r="B724" s="18" t="n"/>
      <c r="C724" s="24">
        <f>IF($B724="","",IFERROR(INDEX('Payment Plans'!$B$5:$B$254,MATCH($B724,'Payment Plans'!$A$5:$A$254,0)),""))</f>
        <v/>
      </c>
      <c r="D724" s="24">
        <f>IF($B724="","",IFERROR(INDEX('Payment Plans'!$D$5:$D$254,MATCH($B724,'Payment Plans'!$A$5:$A$254,0)),""))</f>
        <v/>
      </c>
      <c r="E724" s="46" t="n"/>
      <c r="F724" s="47" t="n"/>
      <c r="G724" s="18" t="n"/>
      <c r="H724" s="18" t="n"/>
      <c r="I724" s="18" t="n"/>
      <c r="J724" s="18" t="n"/>
      <c r="K724" s="18" t="n"/>
      <c r="L724" s="24">
        <f>IF($A724="","",IF(COUNTIF('Payment Plans'!$A$5:$A$254,$B724)=0,"Unknown Plan ID",IF(AND($G724="Posted",$E724&gt;Setup!$B$3),"Future-Dated Payment",IF(COUNTIF($A$5:$A$1004,$A724)&gt;1,"Duplicate Payment ID","OK"))))</f>
        <v/>
      </c>
      <c r="M724" s="24">
        <f>IF($A724="","",IF(OR($B724="",$E724="",$F724&lt;=0,$G724="",$H724="",$J724=""),"Review",IF($L724&lt;&gt;"OK","Review","OK")))</f>
        <v/>
      </c>
    </row>
    <row r="725">
      <c r="A725" s="18" t="n"/>
      <c r="B725" s="18" t="n"/>
      <c r="C725" s="24">
        <f>IF($B725="","",IFERROR(INDEX('Payment Plans'!$B$5:$B$254,MATCH($B725,'Payment Plans'!$A$5:$A$254,0)),""))</f>
        <v/>
      </c>
      <c r="D725" s="24">
        <f>IF($B725="","",IFERROR(INDEX('Payment Plans'!$D$5:$D$254,MATCH($B725,'Payment Plans'!$A$5:$A$254,0)),""))</f>
        <v/>
      </c>
      <c r="E725" s="46" t="n"/>
      <c r="F725" s="47" t="n"/>
      <c r="G725" s="18" t="n"/>
      <c r="H725" s="18" t="n"/>
      <c r="I725" s="18" t="n"/>
      <c r="J725" s="18" t="n"/>
      <c r="K725" s="18" t="n"/>
      <c r="L725" s="24">
        <f>IF($A725="","",IF(COUNTIF('Payment Plans'!$A$5:$A$254,$B725)=0,"Unknown Plan ID",IF(AND($G725="Posted",$E725&gt;Setup!$B$3),"Future-Dated Payment",IF(COUNTIF($A$5:$A$1004,$A725)&gt;1,"Duplicate Payment ID","OK"))))</f>
        <v/>
      </c>
      <c r="M725" s="24">
        <f>IF($A725="","",IF(OR($B725="",$E725="",$F725&lt;=0,$G725="",$H725="",$J725=""),"Review",IF($L725&lt;&gt;"OK","Review","OK")))</f>
        <v/>
      </c>
    </row>
    <row r="726">
      <c r="A726" s="18" t="n"/>
      <c r="B726" s="18" t="n"/>
      <c r="C726" s="24">
        <f>IF($B726="","",IFERROR(INDEX('Payment Plans'!$B$5:$B$254,MATCH($B726,'Payment Plans'!$A$5:$A$254,0)),""))</f>
        <v/>
      </c>
      <c r="D726" s="24">
        <f>IF($B726="","",IFERROR(INDEX('Payment Plans'!$D$5:$D$254,MATCH($B726,'Payment Plans'!$A$5:$A$254,0)),""))</f>
        <v/>
      </c>
      <c r="E726" s="46" t="n"/>
      <c r="F726" s="47" t="n"/>
      <c r="G726" s="18" t="n"/>
      <c r="H726" s="18" t="n"/>
      <c r="I726" s="18" t="n"/>
      <c r="J726" s="18" t="n"/>
      <c r="K726" s="18" t="n"/>
      <c r="L726" s="24">
        <f>IF($A726="","",IF(COUNTIF('Payment Plans'!$A$5:$A$254,$B726)=0,"Unknown Plan ID",IF(AND($G726="Posted",$E726&gt;Setup!$B$3),"Future-Dated Payment",IF(COUNTIF($A$5:$A$1004,$A726)&gt;1,"Duplicate Payment ID","OK"))))</f>
        <v/>
      </c>
      <c r="M726" s="24">
        <f>IF($A726="","",IF(OR($B726="",$E726="",$F726&lt;=0,$G726="",$H726="",$J726=""),"Review",IF($L726&lt;&gt;"OK","Review","OK")))</f>
        <v/>
      </c>
    </row>
    <row r="727">
      <c r="A727" s="18" t="n"/>
      <c r="B727" s="18" t="n"/>
      <c r="C727" s="24">
        <f>IF($B727="","",IFERROR(INDEX('Payment Plans'!$B$5:$B$254,MATCH($B727,'Payment Plans'!$A$5:$A$254,0)),""))</f>
        <v/>
      </c>
      <c r="D727" s="24">
        <f>IF($B727="","",IFERROR(INDEX('Payment Plans'!$D$5:$D$254,MATCH($B727,'Payment Plans'!$A$5:$A$254,0)),""))</f>
        <v/>
      </c>
      <c r="E727" s="46" t="n"/>
      <c r="F727" s="47" t="n"/>
      <c r="G727" s="18" t="n"/>
      <c r="H727" s="18" t="n"/>
      <c r="I727" s="18" t="n"/>
      <c r="J727" s="18" t="n"/>
      <c r="K727" s="18" t="n"/>
      <c r="L727" s="24">
        <f>IF($A727="","",IF(COUNTIF('Payment Plans'!$A$5:$A$254,$B727)=0,"Unknown Plan ID",IF(AND($G727="Posted",$E727&gt;Setup!$B$3),"Future-Dated Payment",IF(COUNTIF($A$5:$A$1004,$A727)&gt;1,"Duplicate Payment ID","OK"))))</f>
        <v/>
      </c>
      <c r="M727" s="24">
        <f>IF($A727="","",IF(OR($B727="",$E727="",$F727&lt;=0,$G727="",$H727="",$J727=""),"Review",IF($L727&lt;&gt;"OK","Review","OK")))</f>
        <v/>
      </c>
    </row>
    <row r="728">
      <c r="A728" s="18" t="n"/>
      <c r="B728" s="18" t="n"/>
      <c r="C728" s="24">
        <f>IF($B728="","",IFERROR(INDEX('Payment Plans'!$B$5:$B$254,MATCH($B728,'Payment Plans'!$A$5:$A$254,0)),""))</f>
        <v/>
      </c>
      <c r="D728" s="24">
        <f>IF($B728="","",IFERROR(INDEX('Payment Plans'!$D$5:$D$254,MATCH($B728,'Payment Plans'!$A$5:$A$254,0)),""))</f>
        <v/>
      </c>
      <c r="E728" s="46" t="n"/>
      <c r="F728" s="47" t="n"/>
      <c r="G728" s="18" t="n"/>
      <c r="H728" s="18" t="n"/>
      <c r="I728" s="18" t="n"/>
      <c r="J728" s="18" t="n"/>
      <c r="K728" s="18" t="n"/>
      <c r="L728" s="24">
        <f>IF($A728="","",IF(COUNTIF('Payment Plans'!$A$5:$A$254,$B728)=0,"Unknown Plan ID",IF(AND($G728="Posted",$E728&gt;Setup!$B$3),"Future-Dated Payment",IF(COUNTIF($A$5:$A$1004,$A728)&gt;1,"Duplicate Payment ID","OK"))))</f>
        <v/>
      </c>
      <c r="M728" s="24">
        <f>IF($A728="","",IF(OR($B728="",$E728="",$F728&lt;=0,$G728="",$H728="",$J728=""),"Review",IF($L728&lt;&gt;"OK","Review","OK")))</f>
        <v/>
      </c>
    </row>
    <row r="729">
      <c r="A729" s="18" t="n"/>
      <c r="B729" s="18" t="n"/>
      <c r="C729" s="24">
        <f>IF($B729="","",IFERROR(INDEX('Payment Plans'!$B$5:$B$254,MATCH($B729,'Payment Plans'!$A$5:$A$254,0)),""))</f>
        <v/>
      </c>
      <c r="D729" s="24">
        <f>IF($B729="","",IFERROR(INDEX('Payment Plans'!$D$5:$D$254,MATCH($B729,'Payment Plans'!$A$5:$A$254,0)),""))</f>
        <v/>
      </c>
      <c r="E729" s="46" t="n"/>
      <c r="F729" s="47" t="n"/>
      <c r="G729" s="18" t="n"/>
      <c r="H729" s="18" t="n"/>
      <c r="I729" s="18" t="n"/>
      <c r="J729" s="18" t="n"/>
      <c r="K729" s="18" t="n"/>
      <c r="L729" s="24">
        <f>IF($A729="","",IF(COUNTIF('Payment Plans'!$A$5:$A$254,$B729)=0,"Unknown Plan ID",IF(AND($G729="Posted",$E729&gt;Setup!$B$3),"Future-Dated Payment",IF(COUNTIF($A$5:$A$1004,$A729)&gt;1,"Duplicate Payment ID","OK"))))</f>
        <v/>
      </c>
      <c r="M729" s="24">
        <f>IF($A729="","",IF(OR($B729="",$E729="",$F729&lt;=0,$G729="",$H729="",$J729=""),"Review",IF($L729&lt;&gt;"OK","Review","OK")))</f>
        <v/>
      </c>
    </row>
    <row r="730">
      <c r="A730" s="18" t="n"/>
      <c r="B730" s="18" t="n"/>
      <c r="C730" s="24">
        <f>IF($B730="","",IFERROR(INDEX('Payment Plans'!$B$5:$B$254,MATCH($B730,'Payment Plans'!$A$5:$A$254,0)),""))</f>
        <v/>
      </c>
      <c r="D730" s="24">
        <f>IF($B730="","",IFERROR(INDEX('Payment Plans'!$D$5:$D$254,MATCH($B730,'Payment Plans'!$A$5:$A$254,0)),""))</f>
        <v/>
      </c>
      <c r="E730" s="46" t="n"/>
      <c r="F730" s="47" t="n"/>
      <c r="G730" s="18" t="n"/>
      <c r="H730" s="18" t="n"/>
      <c r="I730" s="18" t="n"/>
      <c r="J730" s="18" t="n"/>
      <c r="K730" s="18" t="n"/>
      <c r="L730" s="24">
        <f>IF($A730="","",IF(COUNTIF('Payment Plans'!$A$5:$A$254,$B730)=0,"Unknown Plan ID",IF(AND($G730="Posted",$E730&gt;Setup!$B$3),"Future-Dated Payment",IF(COUNTIF($A$5:$A$1004,$A730)&gt;1,"Duplicate Payment ID","OK"))))</f>
        <v/>
      </c>
      <c r="M730" s="24">
        <f>IF($A730="","",IF(OR($B730="",$E730="",$F730&lt;=0,$G730="",$H730="",$J730=""),"Review",IF($L730&lt;&gt;"OK","Review","OK")))</f>
        <v/>
      </c>
    </row>
    <row r="731">
      <c r="A731" s="18" t="n"/>
      <c r="B731" s="18" t="n"/>
      <c r="C731" s="24">
        <f>IF($B731="","",IFERROR(INDEX('Payment Plans'!$B$5:$B$254,MATCH($B731,'Payment Plans'!$A$5:$A$254,0)),""))</f>
        <v/>
      </c>
      <c r="D731" s="24">
        <f>IF($B731="","",IFERROR(INDEX('Payment Plans'!$D$5:$D$254,MATCH($B731,'Payment Plans'!$A$5:$A$254,0)),""))</f>
        <v/>
      </c>
      <c r="E731" s="46" t="n"/>
      <c r="F731" s="47" t="n"/>
      <c r="G731" s="18" t="n"/>
      <c r="H731" s="18" t="n"/>
      <c r="I731" s="18" t="n"/>
      <c r="J731" s="18" t="n"/>
      <c r="K731" s="18" t="n"/>
      <c r="L731" s="24">
        <f>IF($A731="","",IF(COUNTIF('Payment Plans'!$A$5:$A$254,$B731)=0,"Unknown Plan ID",IF(AND($G731="Posted",$E731&gt;Setup!$B$3),"Future-Dated Payment",IF(COUNTIF($A$5:$A$1004,$A731)&gt;1,"Duplicate Payment ID","OK"))))</f>
        <v/>
      </c>
      <c r="M731" s="24">
        <f>IF($A731="","",IF(OR($B731="",$E731="",$F731&lt;=0,$G731="",$H731="",$J731=""),"Review",IF($L731&lt;&gt;"OK","Review","OK")))</f>
        <v/>
      </c>
    </row>
    <row r="732">
      <c r="A732" s="18" t="n"/>
      <c r="B732" s="18" t="n"/>
      <c r="C732" s="24">
        <f>IF($B732="","",IFERROR(INDEX('Payment Plans'!$B$5:$B$254,MATCH($B732,'Payment Plans'!$A$5:$A$254,0)),""))</f>
        <v/>
      </c>
      <c r="D732" s="24">
        <f>IF($B732="","",IFERROR(INDEX('Payment Plans'!$D$5:$D$254,MATCH($B732,'Payment Plans'!$A$5:$A$254,0)),""))</f>
        <v/>
      </c>
      <c r="E732" s="46" t="n"/>
      <c r="F732" s="47" t="n"/>
      <c r="G732" s="18" t="n"/>
      <c r="H732" s="18" t="n"/>
      <c r="I732" s="18" t="n"/>
      <c r="J732" s="18" t="n"/>
      <c r="K732" s="18" t="n"/>
      <c r="L732" s="24">
        <f>IF($A732="","",IF(COUNTIF('Payment Plans'!$A$5:$A$254,$B732)=0,"Unknown Plan ID",IF(AND($G732="Posted",$E732&gt;Setup!$B$3),"Future-Dated Payment",IF(COUNTIF($A$5:$A$1004,$A732)&gt;1,"Duplicate Payment ID","OK"))))</f>
        <v/>
      </c>
      <c r="M732" s="24">
        <f>IF($A732="","",IF(OR($B732="",$E732="",$F732&lt;=0,$G732="",$H732="",$J732=""),"Review",IF($L732&lt;&gt;"OK","Review","OK")))</f>
        <v/>
      </c>
    </row>
    <row r="733">
      <c r="A733" s="18" t="n"/>
      <c r="B733" s="18" t="n"/>
      <c r="C733" s="24">
        <f>IF($B733="","",IFERROR(INDEX('Payment Plans'!$B$5:$B$254,MATCH($B733,'Payment Plans'!$A$5:$A$254,0)),""))</f>
        <v/>
      </c>
      <c r="D733" s="24">
        <f>IF($B733="","",IFERROR(INDEX('Payment Plans'!$D$5:$D$254,MATCH($B733,'Payment Plans'!$A$5:$A$254,0)),""))</f>
        <v/>
      </c>
      <c r="E733" s="46" t="n"/>
      <c r="F733" s="47" t="n"/>
      <c r="G733" s="18" t="n"/>
      <c r="H733" s="18" t="n"/>
      <c r="I733" s="18" t="n"/>
      <c r="J733" s="18" t="n"/>
      <c r="K733" s="18" t="n"/>
      <c r="L733" s="24">
        <f>IF($A733="","",IF(COUNTIF('Payment Plans'!$A$5:$A$254,$B733)=0,"Unknown Plan ID",IF(AND($G733="Posted",$E733&gt;Setup!$B$3),"Future-Dated Payment",IF(COUNTIF($A$5:$A$1004,$A733)&gt;1,"Duplicate Payment ID","OK"))))</f>
        <v/>
      </c>
      <c r="M733" s="24">
        <f>IF($A733="","",IF(OR($B733="",$E733="",$F733&lt;=0,$G733="",$H733="",$J733=""),"Review",IF($L733&lt;&gt;"OK","Review","OK")))</f>
        <v/>
      </c>
    </row>
    <row r="734">
      <c r="A734" s="18" t="n"/>
      <c r="B734" s="18" t="n"/>
      <c r="C734" s="24">
        <f>IF($B734="","",IFERROR(INDEX('Payment Plans'!$B$5:$B$254,MATCH($B734,'Payment Plans'!$A$5:$A$254,0)),""))</f>
        <v/>
      </c>
      <c r="D734" s="24">
        <f>IF($B734="","",IFERROR(INDEX('Payment Plans'!$D$5:$D$254,MATCH($B734,'Payment Plans'!$A$5:$A$254,0)),""))</f>
        <v/>
      </c>
      <c r="E734" s="46" t="n"/>
      <c r="F734" s="47" t="n"/>
      <c r="G734" s="18" t="n"/>
      <c r="H734" s="18" t="n"/>
      <c r="I734" s="18" t="n"/>
      <c r="J734" s="18" t="n"/>
      <c r="K734" s="18" t="n"/>
      <c r="L734" s="24">
        <f>IF($A734="","",IF(COUNTIF('Payment Plans'!$A$5:$A$254,$B734)=0,"Unknown Plan ID",IF(AND($G734="Posted",$E734&gt;Setup!$B$3),"Future-Dated Payment",IF(COUNTIF($A$5:$A$1004,$A734)&gt;1,"Duplicate Payment ID","OK"))))</f>
        <v/>
      </c>
      <c r="M734" s="24">
        <f>IF($A734="","",IF(OR($B734="",$E734="",$F734&lt;=0,$G734="",$H734="",$J734=""),"Review",IF($L734&lt;&gt;"OK","Review","OK")))</f>
        <v/>
      </c>
    </row>
    <row r="735">
      <c r="A735" s="18" t="n"/>
      <c r="B735" s="18" t="n"/>
      <c r="C735" s="24">
        <f>IF($B735="","",IFERROR(INDEX('Payment Plans'!$B$5:$B$254,MATCH($B735,'Payment Plans'!$A$5:$A$254,0)),""))</f>
        <v/>
      </c>
      <c r="D735" s="24">
        <f>IF($B735="","",IFERROR(INDEX('Payment Plans'!$D$5:$D$254,MATCH($B735,'Payment Plans'!$A$5:$A$254,0)),""))</f>
        <v/>
      </c>
      <c r="E735" s="46" t="n"/>
      <c r="F735" s="47" t="n"/>
      <c r="G735" s="18" t="n"/>
      <c r="H735" s="18" t="n"/>
      <c r="I735" s="18" t="n"/>
      <c r="J735" s="18" t="n"/>
      <c r="K735" s="18" t="n"/>
      <c r="L735" s="24">
        <f>IF($A735="","",IF(COUNTIF('Payment Plans'!$A$5:$A$254,$B735)=0,"Unknown Plan ID",IF(AND($G735="Posted",$E735&gt;Setup!$B$3),"Future-Dated Payment",IF(COUNTIF($A$5:$A$1004,$A735)&gt;1,"Duplicate Payment ID","OK"))))</f>
        <v/>
      </c>
      <c r="M735" s="24">
        <f>IF($A735="","",IF(OR($B735="",$E735="",$F735&lt;=0,$G735="",$H735="",$J735=""),"Review",IF($L735&lt;&gt;"OK","Review","OK")))</f>
        <v/>
      </c>
    </row>
    <row r="736">
      <c r="A736" s="18" t="n"/>
      <c r="B736" s="18" t="n"/>
      <c r="C736" s="24">
        <f>IF($B736="","",IFERROR(INDEX('Payment Plans'!$B$5:$B$254,MATCH($B736,'Payment Plans'!$A$5:$A$254,0)),""))</f>
        <v/>
      </c>
      <c r="D736" s="24">
        <f>IF($B736="","",IFERROR(INDEX('Payment Plans'!$D$5:$D$254,MATCH($B736,'Payment Plans'!$A$5:$A$254,0)),""))</f>
        <v/>
      </c>
      <c r="E736" s="46" t="n"/>
      <c r="F736" s="47" t="n"/>
      <c r="G736" s="18" t="n"/>
      <c r="H736" s="18" t="n"/>
      <c r="I736" s="18" t="n"/>
      <c r="J736" s="18" t="n"/>
      <c r="K736" s="18" t="n"/>
      <c r="L736" s="24">
        <f>IF($A736="","",IF(COUNTIF('Payment Plans'!$A$5:$A$254,$B736)=0,"Unknown Plan ID",IF(AND($G736="Posted",$E736&gt;Setup!$B$3),"Future-Dated Payment",IF(COUNTIF($A$5:$A$1004,$A736)&gt;1,"Duplicate Payment ID","OK"))))</f>
        <v/>
      </c>
      <c r="M736" s="24">
        <f>IF($A736="","",IF(OR($B736="",$E736="",$F736&lt;=0,$G736="",$H736="",$J736=""),"Review",IF($L736&lt;&gt;"OK","Review","OK")))</f>
        <v/>
      </c>
    </row>
    <row r="737">
      <c r="A737" s="18" t="n"/>
      <c r="B737" s="18" t="n"/>
      <c r="C737" s="24">
        <f>IF($B737="","",IFERROR(INDEX('Payment Plans'!$B$5:$B$254,MATCH($B737,'Payment Plans'!$A$5:$A$254,0)),""))</f>
        <v/>
      </c>
      <c r="D737" s="24">
        <f>IF($B737="","",IFERROR(INDEX('Payment Plans'!$D$5:$D$254,MATCH($B737,'Payment Plans'!$A$5:$A$254,0)),""))</f>
        <v/>
      </c>
      <c r="E737" s="46" t="n"/>
      <c r="F737" s="47" t="n"/>
      <c r="G737" s="18" t="n"/>
      <c r="H737" s="18" t="n"/>
      <c r="I737" s="18" t="n"/>
      <c r="J737" s="18" t="n"/>
      <c r="K737" s="18" t="n"/>
      <c r="L737" s="24">
        <f>IF($A737="","",IF(COUNTIF('Payment Plans'!$A$5:$A$254,$B737)=0,"Unknown Plan ID",IF(AND($G737="Posted",$E737&gt;Setup!$B$3),"Future-Dated Payment",IF(COUNTIF($A$5:$A$1004,$A737)&gt;1,"Duplicate Payment ID","OK"))))</f>
        <v/>
      </c>
      <c r="M737" s="24">
        <f>IF($A737="","",IF(OR($B737="",$E737="",$F737&lt;=0,$G737="",$H737="",$J737=""),"Review",IF($L737&lt;&gt;"OK","Review","OK")))</f>
        <v/>
      </c>
    </row>
    <row r="738">
      <c r="A738" s="18" t="n"/>
      <c r="B738" s="18" t="n"/>
      <c r="C738" s="24">
        <f>IF($B738="","",IFERROR(INDEX('Payment Plans'!$B$5:$B$254,MATCH($B738,'Payment Plans'!$A$5:$A$254,0)),""))</f>
        <v/>
      </c>
      <c r="D738" s="24">
        <f>IF($B738="","",IFERROR(INDEX('Payment Plans'!$D$5:$D$254,MATCH($B738,'Payment Plans'!$A$5:$A$254,0)),""))</f>
        <v/>
      </c>
      <c r="E738" s="46" t="n"/>
      <c r="F738" s="47" t="n"/>
      <c r="G738" s="18" t="n"/>
      <c r="H738" s="18" t="n"/>
      <c r="I738" s="18" t="n"/>
      <c r="J738" s="18" t="n"/>
      <c r="K738" s="18" t="n"/>
      <c r="L738" s="24">
        <f>IF($A738="","",IF(COUNTIF('Payment Plans'!$A$5:$A$254,$B738)=0,"Unknown Plan ID",IF(AND($G738="Posted",$E738&gt;Setup!$B$3),"Future-Dated Payment",IF(COUNTIF($A$5:$A$1004,$A738)&gt;1,"Duplicate Payment ID","OK"))))</f>
        <v/>
      </c>
      <c r="M738" s="24">
        <f>IF($A738="","",IF(OR($B738="",$E738="",$F738&lt;=0,$G738="",$H738="",$J738=""),"Review",IF($L738&lt;&gt;"OK","Review","OK")))</f>
        <v/>
      </c>
    </row>
    <row r="739">
      <c r="A739" s="18" t="n"/>
      <c r="B739" s="18" t="n"/>
      <c r="C739" s="24">
        <f>IF($B739="","",IFERROR(INDEX('Payment Plans'!$B$5:$B$254,MATCH($B739,'Payment Plans'!$A$5:$A$254,0)),""))</f>
        <v/>
      </c>
      <c r="D739" s="24">
        <f>IF($B739="","",IFERROR(INDEX('Payment Plans'!$D$5:$D$254,MATCH($B739,'Payment Plans'!$A$5:$A$254,0)),""))</f>
        <v/>
      </c>
      <c r="E739" s="46" t="n"/>
      <c r="F739" s="47" t="n"/>
      <c r="G739" s="18" t="n"/>
      <c r="H739" s="18" t="n"/>
      <c r="I739" s="18" t="n"/>
      <c r="J739" s="18" t="n"/>
      <c r="K739" s="18" t="n"/>
      <c r="L739" s="24">
        <f>IF($A739="","",IF(COUNTIF('Payment Plans'!$A$5:$A$254,$B739)=0,"Unknown Plan ID",IF(AND($G739="Posted",$E739&gt;Setup!$B$3),"Future-Dated Payment",IF(COUNTIF($A$5:$A$1004,$A739)&gt;1,"Duplicate Payment ID","OK"))))</f>
        <v/>
      </c>
      <c r="M739" s="24">
        <f>IF($A739="","",IF(OR($B739="",$E739="",$F739&lt;=0,$G739="",$H739="",$J739=""),"Review",IF($L739&lt;&gt;"OK","Review","OK")))</f>
        <v/>
      </c>
    </row>
    <row r="740">
      <c r="A740" s="18" t="n"/>
      <c r="B740" s="18" t="n"/>
      <c r="C740" s="24">
        <f>IF($B740="","",IFERROR(INDEX('Payment Plans'!$B$5:$B$254,MATCH($B740,'Payment Plans'!$A$5:$A$254,0)),""))</f>
        <v/>
      </c>
      <c r="D740" s="24">
        <f>IF($B740="","",IFERROR(INDEX('Payment Plans'!$D$5:$D$254,MATCH($B740,'Payment Plans'!$A$5:$A$254,0)),""))</f>
        <v/>
      </c>
      <c r="E740" s="46" t="n"/>
      <c r="F740" s="47" t="n"/>
      <c r="G740" s="18" t="n"/>
      <c r="H740" s="18" t="n"/>
      <c r="I740" s="18" t="n"/>
      <c r="J740" s="18" t="n"/>
      <c r="K740" s="18" t="n"/>
      <c r="L740" s="24">
        <f>IF($A740="","",IF(COUNTIF('Payment Plans'!$A$5:$A$254,$B740)=0,"Unknown Plan ID",IF(AND($G740="Posted",$E740&gt;Setup!$B$3),"Future-Dated Payment",IF(COUNTIF($A$5:$A$1004,$A740)&gt;1,"Duplicate Payment ID","OK"))))</f>
        <v/>
      </c>
      <c r="M740" s="24">
        <f>IF($A740="","",IF(OR($B740="",$E740="",$F740&lt;=0,$G740="",$H740="",$J740=""),"Review",IF($L740&lt;&gt;"OK","Review","OK")))</f>
        <v/>
      </c>
    </row>
    <row r="741">
      <c r="A741" s="18" t="n"/>
      <c r="B741" s="18" t="n"/>
      <c r="C741" s="24">
        <f>IF($B741="","",IFERROR(INDEX('Payment Plans'!$B$5:$B$254,MATCH($B741,'Payment Plans'!$A$5:$A$254,0)),""))</f>
        <v/>
      </c>
      <c r="D741" s="24">
        <f>IF($B741="","",IFERROR(INDEX('Payment Plans'!$D$5:$D$254,MATCH($B741,'Payment Plans'!$A$5:$A$254,0)),""))</f>
        <v/>
      </c>
      <c r="E741" s="46" t="n"/>
      <c r="F741" s="47" t="n"/>
      <c r="G741" s="18" t="n"/>
      <c r="H741" s="18" t="n"/>
      <c r="I741" s="18" t="n"/>
      <c r="J741" s="18" t="n"/>
      <c r="K741" s="18" t="n"/>
      <c r="L741" s="24">
        <f>IF($A741="","",IF(COUNTIF('Payment Plans'!$A$5:$A$254,$B741)=0,"Unknown Plan ID",IF(AND($G741="Posted",$E741&gt;Setup!$B$3),"Future-Dated Payment",IF(COUNTIF($A$5:$A$1004,$A741)&gt;1,"Duplicate Payment ID","OK"))))</f>
        <v/>
      </c>
      <c r="M741" s="24">
        <f>IF($A741="","",IF(OR($B741="",$E741="",$F741&lt;=0,$G741="",$H741="",$J741=""),"Review",IF($L741&lt;&gt;"OK","Review","OK")))</f>
        <v/>
      </c>
    </row>
    <row r="742">
      <c r="A742" s="18" t="n"/>
      <c r="B742" s="18" t="n"/>
      <c r="C742" s="24">
        <f>IF($B742="","",IFERROR(INDEX('Payment Plans'!$B$5:$B$254,MATCH($B742,'Payment Plans'!$A$5:$A$254,0)),""))</f>
        <v/>
      </c>
      <c r="D742" s="24">
        <f>IF($B742="","",IFERROR(INDEX('Payment Plans'!$D$5:$D$254,MATCH($B742,'Payment Plans'!$A$5:$A$254,0)),""))</f>
        <v/>
      </c>
      <c r="E742" s="46" t="n"/>
      <c r="F742" s="47" t="n"/>
      <c r="G742" s="18" t="n"/>
      <c r="H742" s="18" t="n"/>
      <c r="I742" s="18" t="n"/>
      <c r="J742" s="18" t="n"/>
      <c r="K742" s="18" t="n"/>
      <c r="L742" s="24">
        <f>IF($A742="","",IF(COUNTIF('Payment Plans'!$A$5:$A$254,$B742)=0,"Unknown Plan ID",IF(AND($G742="Posted",$E742&gt;Setup!$B$3),"Future-Dated Payment",IF(COUNTIF($A$5:$A$1004,$A742)&gt;1,"Duplicate Payment ID","OK"))))</f>
        <v/>
      </c>
      <c r="M742" s="24">
        <f>IF($A742="","",IF(OR($B742="",$E742="",$F742&lt;=0,$G742="",$H742="",$J742=""),"Review",IF($L742&lt;&gt;"OK","Review","OK")))</f>
        <v/>
      </c>
    </row>
    <row r="743">
      <c r="A743" s="18" t="n"/>
      <c r="B743" s="18" t="n"/>
      <c r="C743" s="24">
        <f>IF($B743="","",IFERROR(INDEX('Payment Plans'!$B$5:$B$254,MATCH($B743,'Payment Plans'!$A$5:$A$254,0)),""))</f>
        <v/>
      </c>
      <c r="D743" s="24">
        <f>IF($B743="","",IFERROR(INDEX('Payment Plans'!$D$5:$D$254,MATCH($B743,'Payment Plans'!$A$5:$A$254,0)),""))</f>
        <v/>
      </c>
      <c r="E743" s="46" t="n"/>
      <c r="F743" s="47" t="n"/>
      <c r="G743" s="18" t="n"/>
      <c r="H743" s="18" t="n"/>
      <c r="I743" s="18" t="n"/>
      <c r="J743" s="18" t="n"/>
      <c r="K743" s="18" t="n"/>
      <c r="L743" s="24">
        <f>IF($A743="","",IF(COUNTIF('Payment Plans'!$A$5:$A$254,$B743)=0,"Unknown Plan ID",IF(AND($G743="Posted",$E743&gt;Setup!$B$3),"Future-Dated Payment",IF(COUNTIF($A$5:$A$1004,$A743)&gt;1,"Duplicate Payment ID","OK"))))</f>
        <v/>
      </c>
      <c r="M743" s="24">
        <f>IF($A743="","",IF(OR($B743="",$E743="",$F743&lt;=0,$G743="",$H743="",$J743=""),"Review",IF($L743&lt;&gt;"OK","Review","OK")))</f>
        <v/>
      </c>
    </row>
    <row r="744">
      <c r="A744" s="18" t="n"/>
      <c r="B744" s="18" t="n"/>
      <c r="C744" s="24">
        <f>IF($B744="","",IFERROR(INDEX('Payment Plans'!$B$5:$B$254,MATCH($B744,'Payment Plans'!$A$5:$A$254,0)),""))</f>
        <v/>
      </c>
      <c r="D744" s="24">
        <f>IF($B744="","",IFERROR(INDEX('Payment Plans'!$D$5:$D$254,MATCH($B744,'Payment Plans'!$A$5:$A$254,0)),""))</f>
        <v/>
      </c>
      <c r="E744" s="46" t="n"/>
      <c r="F744" s="47" t="n"/>
      <c r="G744" s="18" t="n"/>
      <c r="H744" s="18" t="n"/>
      <c r="I744" s="18" t="n"/>
      <c r="J744" s="18" t="n"/>
      <c r="K744" s="18" t="n"/>
      <c r="L744" s="24">
        <f>IF($A744="","",IF(COUNTIF('Payment Plans'!$A$5:$A$254,$B744)=0,"Unknown Plan ID",IF(AND($G744="Posted",$E744&gt;Setup!$B$3),"Future-Dated Payment",IF(COUNTIF($A$5:$A$1004,$A744)&gt;1,"Duplicate Payment ID","OK"))))</f>
        <v/>
      </c>
      <c r="M744" s="24">
        <f>IF($A744="","",IF(OR($B744="",$E744="",$F744&lt;=0,$G744="",$H744="",$J744=""),"Review",IF($L744&lt;&gt;"OK","Review","OK")))</f>
        <v/>
      </c>
    </row>
    <row r="745">
      <c r="A745" s="18" t="n"/>
      <c r="B745" s="18" t="n"/>
      <c r="C745" s="24">
        <f>IF($B745="","",IFERROR(INDEX('Payment Plans'!$B$5:$B$254,MATCH($B745,'Payment Plans'!$A$5:$A$254,0)),""))</f>
        <v/>
      </c>
      <c r="D745" s="24">
        <f>IF($B745="","",IFERROR(INDEX('Payment Plans'!$D$5:$D$254,MATCH($B745,'Payment Plans'!$A$5:$A$254,0)),""))</f>
        <v/>
      </c>
      <c r="E745" s="46" t="n"/>
      <c r="F745" s="47" t="n"/>
      <c r="G745" s="18" t="n"/>
      <c r="H745" s="18" t="n"/>
      <c r="I745" s="18" t="n"/>
      <c r="J745" s="18" t="n"/>
      <c r="K745" s="18" t="n"/>
      <c r="L745" s="24">
        <f>IF($A745="","",IF(COUNTIF('Payment Plans'!$A$5:$A$254,$B745)=0,"Unknown Plan ID",IF(AND($G745="Posted",$E745&gt;Setup!$B$3),"Future-Dated Payment",IF(COUNTIF($A$5:$A$1004,$A745)&gt;1,"Duplicate Payment ID","OK"))))</f>
        <v/>
      </c>
      <c r="M745" s="24">
        <f>IF($A745="","",IF(OR($B745="",$E745="",$F745&lt;=0,$G745="",$H745="",$J745=""),"Review",IF($L745&lt;&gt;"OK","Review","OK")))</f>
        <v/>
      </c>
    </row>
    <row r="746">
      <c r="A746" s="18" t="n"/>
      <c r="B746" s="18" t="n"/>
      <c r="C746" s="24">
        <f>IF($B746="","",IFERROR(INDEX('Payment Plans'!$B$5:$B$254,MATCH($B746,'Payment Plans'!$A$5:$A$254,0)),""))</f>
        <v/>
      </c>
      <c r="D746" s="24">
        <f>IF($B746="","",IFERROR(INDEX('Payment Plans'!$D$5:$D$254,MATCH($B746,'Payment Plans'!$A$5:$A$254,0)),""))</f>
        <v/>
      </c>
      <c r="E746" s="46" t="n"/>
      <c r="F746" s="47" t="n"/>
      <c r="G746" s="18" t="n"/>
      <c r="H746" s="18" t="n"/>
      <c r="I746" s="18" t="n"/>
      <c r="J746" s="18" t="n"/>
      <c r="K746" s="18" t="n"/>
      <c r="L746" s="24">
        <f>IF($A746="","",IF(COUNTIF('Payment Plans'!$A$5:$A$254,$B746)=0,"Unknown Plan ID",IF(AND($G746="Posted",$E746&gt;Setup!$B$3),"Future-Dated Payment",IF(COUNTIF($A$5:$A$1004,$A746)&gt;1,"Duplicate Payment ID","OK"))))</f>
        <v/>
      </c>
      <c r="M746" s="24">
        <f>IF($A746="","",IF(OR($B746="",$E746="",$F746&lt;=0,$G746="",$H746="",$J746=""),"Review",IF($L746&lt;&gt;"OK","Review","OK")))</f>
        <v/>
      </c>
    </row>
    <row r="747">
      <c r="A747" s="18" t="n"/>
      <c r="B747" s="18" t="n"/>
      <c r="C747" s="24">
        <f>IF($B747="","",IFERROR(INDEX('Payment Plans'!$B$5:$B$254,MATCH($B747,'Payment Plans'!$A$5:$A$254,0)),""))</f>
        <v/>
      </c>
      <c r="D747" s="24">
        <f>IF($B747="","",IFERROR(INDEX('Payment Plans'!$D$5:$D$254,MATCH($B747,'Payment Plans'!$A$5:$A$254,0)),""))</f>
        <v/>
      </c>
      <c r="E747" s="46" t="n"/>
      <c r="F747" s="47" t="n"/>
      <c r="G747" s="18" t="n"/>
      <c r="H747" s="18" t="n"/>
      <c r="I747" s="18" t="n"/>
      <c r="J747" s="18" t="n"/>
      <c r="K747" s="18" t="n"/>
      <c r="L747" s="24">
        <f>IF($A747="","",IF(COUNTIF('Payment Plans'!$A$5:$A$254,$B747)=0,"Unknown Plan ID",IF(AND($G747="Posted",$E747&gt;Setup!$B$3),"Future-Dated Payment",IF(COUNTIF($A$5:$A$1004,$A747)&gt;1,"Duplicate Payment ID","OK"))))</f>
        <v/>
      </c>
      <c r="M747" s="24">
        <f>IF($A747="","",IF(OR($B747="",$E747="",$F747&lt;=0,$G747="",$H747="",$J747=""),"Review",IF($L747&lt;&gt;"OK","Review","OK")))</f>
        <v/>
      </c>
    </row>
    <row r="748">
      <c r="A748" s="18" t="n"/>
      <c r="B748" s="18" t="n"/>
      <c r="C748" s="24">
        <f>IF($B748="","",IFERROR(INDEX('Payment Plans'!$B$5:$B$254,MATCH($B748,'Payment Plans'!$A$5:$A$254,0)),""))</f>
        <v/>
      </c>
      <c r="D748" s="24">
        <f>IF($B748="","",IFERROR(INDEX('Payment Plans'!$D$5:$D$254,MATCH($B748,'Payment Plans'!$A$5:$A$254,0)),""))</f>
        <v/>
      </c>
      <c r="E748" s="46" t="n"/>
      <c r="F748" s="47" t="n"/>
      <c r="G748" s="18" t="n"/>
      <c r="H748" s="18" t="n"/>
      <c r="I748" s="18" t="n"/>
      <c r="J748" s="18" t="n"/>
      <c r="K748" s="18" t="n"/>
      <c r="L748" s="24">
        <f>IF($A748="","",IF(COUNTIF('Payment Plans'!$A$5:$A$254,$B748)=0,"Unknown Plan ID",IF(AND($G748="Posted",$E748&gt;Setup!$B$3),"Future-Dated Payment",IF(COUNTIF($A$5:$A$1004,$A748)&gt;1,"Duplicate Payment ID","OK"))))</f>
        <v/>
      </c>
      <c r="M748" s="24">
        <f>IF($A748="","",IF(OR($B748="",$E748="",$F748&lt;=0,$G748="",$H748="",$J748=""),"Review",IF($L748&lt;&gt;"OK","Review","OK")))</f>
        <v/>
      </c>
    </row>
    <row r="749">
      <c r="A749" s="18" t="n"/>
      <c r="B749" s="18" t="n"/>
      <c r="C749" s="24">
        <f>IF($B749="","",IFERROR(INDEX('Payment Plans'!$B$5:$B$254,MATCH($B749,'Payment Plans'!$A$5:$A$254,0)),""))</f>
        <v/>
      </c>
      <c r="D749" s="24">
        <f>IF($B749="","",IFERROR(INDEX('Payment Plans'!$D$5:$D$254,MATCH($B749,'Payment Plans'!$A$5:$A$254,0)),""))</f>
        <v/>
      </c>
      <c r="E749" s="46" t="n"/>
      <c r="F749" s="47" t="n"/>
      <c r="G749" s="18" t="n"/>
      <c r="H749" s="18" t="n"/>
      <c r="I749" s="18" t="n"/>
      <c r="J749" s="18" t="n"/>
      <c r="K749" s="18" t="n"/>
      <c r="L749" s="24">
        <f>IF($A749="","",IF(COUNTIF('Payment Plans'!$A$5:$A$254,$B749)=0,"Unknown Plan ID",IF(AND($G749="Posted",$E749&gt;Setup!$B$3),"Future-Dated Payment",IF(COUNTIF($A$5:$A$1004,$A749)&gt;1,"Duplicate Payment ID","OK"))))</f>
        <v/>
      </c>
      <c r="M749" s="24">
        <f>IF($A749="","",IF(OR($B749="",$E749="",$F749&lt;=0,$G749="",$H749="",$J749=""),"Review",IF($L749&lt;&gt;"OK","Review","OK")))</f>
        <v/>
      </c>
    </row>
    <row r="750">
      <c r="A750" s="18" t="n"/>
      <c r="B750" s="18" t="n"/>
      <c r="C750" s="24">
        <f>IF($B750="","",IFERROR(INDEX('Payment Plans'!$B$5:$B$254,MATCH($B750,'Payment Plans'!$A$5:$A$254,0)),""))</f>
        <v/>
      </c>
      <c r="D750" s="24">
        <f>IF($B750="","",IFERROR(INDEX('Payment Plans'!$D$5:$D$254,MATCH($B750,'Payment Plans'!$A$5:$A$254,0)),""))</f>
        <v/>
      </c>
      <c r="E750" s="46" t="n"/>
      <c r="F750" s="47" t="n"/>
      <c r="G750" s="18" t="n"/>
      <c r="H750" s="18" t="n"/>
      <c r="I750" s="18" t="n"/>
      <c r="J750" s="18" t="n"/>
      <c r="K750" s="18" t="n"/>
      <c r="L750" s="24">
        <f>IF($A750="","",IF(COUNTIF('Payment Plans'!$A$5:$A$254,$B750)=0,"Unknown Plan ID",IF(AND($G750="Posted",$E750&gt;Setup!$B$3),"Future-Dated Payment",IF(COUNTIF($A$5:$A$1004,$A750)&gt;1,"Duplicate Payment ID","OK"))))</f>
        <v/>
      </c>
      <c r="M750" s="24">
        <f>IF($A750="","",IF(OR($B750="",$E750="",$F750&lt;=0,$G750="",$H750="",$J750=""),"Review",IF($L750&lt;&gt;"OK","Review","OK")))</f>
        <v/>
      </c>
    </row>
    <row r="751">
      <c r="A751" s="18" t="n"/>
      <c r="B751" s="18" t="n"/>
      <c r="C751" s="24">
        <f>IF($B751="","",IFERROR(INDEX('Payment Plans'!$B$5:$B$254,MATCH($B751,'Payment Plans'!$A$5:$A$254,0)),""))</f>
        <v/>
      </c>
      <c r="D751" s="24">
        <f>IF($B751="","",IFERROR(INDEX('Payment Plans'!$D$5:$D$254,MATCH($B751,'Payment Plans'!$A$5:$A$254,0)),""))</f>
        <v/>
      </c>
      <c r="E751" s="46" t="n"/>
      <c r="F751" s="47" t="n"/>
      <c r="G751" s="18" t="n"/>
      <c r="H751" s="18" t="n"/>
      <c r="I751" s="18" t="n"/>
      <c r="J751" s="18" t="n"/>
      <c r="K751" s="18" t="n"/>
      <c r="L751" s="24">
        <f>IF($A751="","",IF(COUNTIF('Payment Plans'!$A$5:$A$254,$B751)=0,"Unknown Plan ID",IF(AND($G751="Posted",$E751&gt;Setup!$B$3),"Future-Dated Payment",IF(COUNTIF($A$5:$A$1004,$A751)&gt;1,"Duplicate Payment ID","OK"))))</f>
        <v/>
      </c>
      <c r="M751" s="24">
        <f>IF($A751="","",IF(OR($B751="",$E751="",$F751&lt;=0,$G751="",$H751="",$J751=""),"Review",IF($L751&lt;&gt;"OK","Review","OK")))</f>
        <v/>
      </c>
    </row>
    <row r="752">
      <c r="A752" s="18" t="n"/>
      <c r="B752" s="18" t="n"/>
      <c r="C752" s="24">
        <f>IF($B752="","",IFERROR(INDEX('Payment Plans'!$B$5:$B$254,MATCH($B752,'Payment Plans'!$A$5:$A$254,0)),""))</f>
        <v/>
      </c>
      <c r="D752" s="24">
        <f>IF($B752="","",IFERROR(INDEX('Payment Plans'!$D$5:$D$254,MATCH($B752,'Payment Plans'!$A$5:$A$254,0)),""))</f>
        <v/>
      </c>
      <c r="E752" s="46" t="n"/>
      <c r="F752" s="47" t="n"/>
      <c r="G752" s="18" t="n"/>
      <c r="H752" s="18" t="n"/>
      <c r="I752" s="18" t="n"/>
      <c r="J752" s="18" t="n"/>
      <c r="K752" s="18" t="n"/>
      <c r="L752" s="24">
        <f>IF($A752="","",IF(COUNTIF('Payment Plans'!$A$5:$A$254,$B752)=0,"Unknown Plan ID",IF(AND($G752="Posted",$E752&gt;Setup!$B$3),"Future-Dated Payment",IF(COUNTIF($A$5:$A$1004,$A752)&gt;1,"Duplicate Payment ID","OK"))))</f>
        <v/>
      </c>
      <c r="M752" s="24">
        <f>IF($A752="","",IF(OR($B752="",$E752="",$F752&lt;=0,$G752="",$H752="",$J752=""),"Review",IF($L752&lt;&gt;"OK","Review","OK")))</f>
        <v/>
      </c>
    </row>
    <row r="753">
      <c r="A753" s="18" t="n"/>
      <c r="B753" s="18" t="n"/>
      <c r="C753" s="24">
        <f>IF($B753="","",IFERROR(INDEX('Payment Plans'!$B$5:$B$254,MATCH($B753,'Payment Plans'!$A$5:$A$254,0)),""))</f>
        <v/>
      </c>
      <c r="D753" s="24">
        <f>IF($B753="","",IFERROR(INDEX('Payment Plans'!$D$5:$D$254,MATCH($B753,'Payment Plans'!$A$5:$A$254,0)),""))</f>
        <v/>
      </c>
      <c r="E753" s="46" t="n"/>
      <c r="F753" s="47" t="n"/>
      <c r="G753" s="18" t="n"/>
      <c r="H753" s="18" t="n"/>
      <c r="I753" s="18" t="n"/>
      <c r="J753" s="18" t="n"/>
      <c r="K753" s="18" t="n"/>
      <c r="L753" s="24">
        <f>IF($A753="","",IF(COUNTIF('Payment Plans'!$A$5:$A$254,$B753)=0,"Unknown Plan ID",IF(AND($G753="Posted",$E753&gt;Setup!$B$3),"Future-Dated Payment",IF(COUNTIF($A$5:$A$1004,$A753)&gt;1,"Duplicate Payment ID","OK"))))</f>
        <v/>
      </c>
      <c r="M753" s="24">
        <f>IF($A753="","",IF(OR($B753="",$E753="",$F753&lt;=0,$G753="",$H753="",$J753=""),"Review",IF($L753&lt;&gt;"OK","Review","OK")))</f>
        <v/>
      </c>
    </row>
    <row r="754">
      <c r="A754" s="18" t="n"/>
      <c r="B754" s="18" t="n"/>
      <c r="C754" s="24">
        <f>IF($B754="","",IFERROR(INDEX('Payment Plans'!$B$5:$B$254,MATCH($B754,'Payment Plans'!$A$5:$A$254,0)),""))</f>
        <v/>
      </c>
      <c r="D754" s="24">
        <f>IF($B754="","",IFERROR(INDEX('Payment Plans'!$D$5:$D$254,MATCH($B754,'Payment Plans'!$A$5:$A$254,0)),""))</f>
        <v/>
      </c>
      <c r="E754" s="46" t="n"/>
      <c r="F754" s="47" t="n"/>
      <c r="G754" s="18" t="n"/>
      <c r="H754" s="18" t="n"/>
      <c r="I754" s="18" t="n"/>
      <c r="J754" s="18" t="n"/>
      <c r="K754" s="18" t="n"/>
      <c r="L754" s="24">
        <f>IF($A754="","",IF(COUNTIF('Payment Plans'!$A$5:$A$254,$B754)=0,"Unknown Plan ID",IF(AND($G754="Posted",$E754&gt;Setup!$B$3),"Future-Dated Payment",IF(COUNTIF($A$5:$A$1004,$A754)&gt;1,"Duplicate Payment ID","OK"))))</f>
        <v/>
      </c>
      <c r="M754" s="24">
        <f>IF($A754="","",IF(OR($B754="",$E754="",$F754&lt;=0,$G754="",$H754="",$J754=""),"Review",IF($L754&lt;&gt;"OK","Review","OK")))</f>
        <v/>
      </c>
    </row>
    <row r="755">
      <c r="A755" s="18" t="n"/>
      <c r="B755" s="18" t="n"/>
      <c r="C755" s="24">
        <f>IF($B755="","",IFERROR(INDEX('Payment Plans'!$B$5:$B$254,MATCH($B755,'Payment Plans'!$A$5:$A$254,0)),""))</f>
        <v/>
      </c>
      <c r="D755" s="24">
        <f>IF($B755="","",IFERROR(INDEX('Payment Plans'!$D$5:$D$254,MATCH($B755,'Payment Plans'!$A$5:$A$254,0)),""))</f>
        <v/>
      </c>
      <c r="E755" s="46" t="n"/>
      <c r="F755" s="47" t="n"/>
      <c r="G755" s="18" t="n"/>
      <c r="H755" s="18" t="n"/>
      <c r="I755" s="18" t="n"/>
      <c r="J755" s="18" t="n"/>
      <c r="K755" s="18" t="n"/>
      <c r="L755" s="24">
        <f>IF($A755="","",IF(COUNTIF('Payment Plans'!$A$5:$A$254,$B755)=0,"Unknown Plan ID",IF(AND($G755="Posted",$E755&gt;Setup!$B$3),"Future-Dated Payment",IF(COUNTIF($A$5:$A$1004,$A755)&gt;1,"Duplicate Payment ID","OK"))))</f>
        <v/>
      </c>
      <c r="M755" s="24">
        <f>IF($A755="","",IF(OR($B755="",$E755="",$F755&lt;=0,$G755="",$H755="",$J755=""),"Review",IF($L755&lt;&gt;"OK","Review","OK")))</f>
        <v/>
      </c>
    </row>
    <row r="756">
      <c r="A756" s="18" t="n"/>
      <c r="B756" s="18" t="n"/>
      <c r="C756" s="24">
        <f>IF($B756="","",IFERROR(INDEX('Payment Plans'!$B$5:$B$254,MATCH($B756,'Payment Plans'!$A$5:$A$254,0)),""))</f>
        <v/>
      </c>
      <c r="D756" s="24">
        <f>IF($B756="","",IFERROR(INDEX('Payment Plans'!$D$5:$D$254,MATCH($B756,'Payment Plans'!$A$5:$A$254,0)),""))</f>
        <v/>
      </c>
      <c r="E756" s="46" t="n"/>
      <c r="F756" s="47" t="n"/>
      <c r="G756" s="18" t="n"/>
      <c r="H756" s="18" t="n"/>
      <c r="I756" s="18" t="n"/>
      <c r="J756" s="18" t="n"/>
      <c r="K756" s="18" t="n"/>
      <c r="L756" s="24">
        <f>IF($A756="","",IF(COUNTIF('Payment Plans'!$A$5:$A$254,$B756)=0,"Unknown Plan ID",IF(AND($G756="Posted",$E756&gt;Setup!$B$3),"Future-Dated Payment",IF(COUNTIF($A$5:$A$1004,$A756)&gt;1,"Duplicate Payment ID","OK"))))</f>
        <v/>
      </c>
      <c r="M756" s="24">
        <f>IF($A756="","",IF(OR($B756="",$E756="",$F756&lt;=0,$G756="",$H756="",$J756=""),"Review",IF($L756&lt;&gt;"OK","Review","OK")))</f>
        <v/>
      </c>
    </row>
    <row r="757">
      <c r="A757" s="18" t="n"/>
      <c r="B757" s="18" t="n"/>
      <c r="C757" s="24">
        <f>IF($B757="","",IFERROR(INDEX('Payment Plans'!$B$5:$B$254,MATCH($B757,'Payment Plans'!$A$5:$A$254,0)),""))</f>
        <v/>
      </c>
      <c r="D757" s="24">
        <f>IF($B757="","",IFERROR(INDEX('Payment Plans'!$D$5:$D$254,MATCH($B757,'Payment Plans'!$A$5:$A$254,0)),""))</f>
        <v/>
      </c>
      <c r="E757" s="46" t="n"/>
      <c r="F757" s="47" t="n"/>
      <c r="G757" s="18" t="n"/>
      <c r="H757" s="18" t="n"/>
      <c r="I757" s="18" t="n"/>
      <c r="J757" s="18" t="n"/>
      <c r="K757" s="18" t="n"/>
      <c r="L757" s="24">
        <f>IF($A757="","",IF(COUNTIF('Payment Plans'!$A$5:$A$254,$B757)=0,"Unknown Plan ID",IF(AND($G757="Posted",$E757&gt;Setup!$B$3),"Future-Dated Payment",IF(COUNTIF($A$5:$A$1004,$A757)&gt;1,"Duplicate Payment ID","OK"))))</f>
        <v/>
      </c>
      <c r="M757" s="24">
        <f>IF($A757="","",IF(OR($B757="",$E757="",$F757&lt;=0,$G757="",$H757="",$J757=""),"Review",IF($L757&lt;&gt;"OK","Review","OK")))</f>
        <v/>
      </c>
    </row>
    <row r="758">
      <c r="A758" s="18" t="n"/>
      <c r="B758" s="18" t="n"/>
      <c r="C758" s="24">
        <f>IF($B758="","",IFERROR(INDEX('Payment Plans'!$B$5:$B$254,MATCH($B758,'Payment Plans'!$A$5:$A$254,0)),""))</f>
        <v/>
      </c>
      <c r="D758" s="24">
        <f>IF($B758="","",IFERROR(INDEX('Payment Plans'!$D$5:$D$254,MATCH($B758,'Payment Plans'!$A$5:$A$254,0)),""))</f>
        <v/>
      </c>
      <c r="E758" s="46" t="n"/>
      <c r="F758" s="47" t="n"/>
      <c r="G758" s="18" t="n"/>
      <c r="H758" s="18" t="n"/>
      <c r="I758" s="18" t="n"/>
      <c r="J758" s="18" t="n"/>
      <c r="K758" s="18" t="n"/>
      <c r="L758" s="24">
        <f>IF($A758="","",IF(COUNTIF('Payment Plans'!$A$5:$A$254,$B758)=0,"Unknown Plan ID",IF(AND($G758="Posted",$E758&gt;Setup!$B$3),"Future-Dated Payment",IF(COUNTIF($A$5:$A$1004,$A758)&gt;1,"Duplicate Payment ID","OK"))))</f>
        <v/>
      </c>
      <c r="M758" s="24">
        <f>IF($A758="","",IF(OR($B758="",$E758="",$F758&lt;=0,$G758="",$H758="",$J758=""),"Review",IF($L758&lt;&gt;"OK","Review","OK")))</f>
        <v/>
      </c>
    </row>
    <row r="759">
      <c r="A759" s="18" t="n"/>
      <c r="B759" s="18" t="n"/>
      <c r="C759" s="24">
        <f>IF($B759="","",IFERROR(INDEX('Payment Plans'!$B$5:$B$254,MATCH($B759,'Payment Plans'!$A$5:$A$254,0)),""))</f>
        <v/>
      </c>
      <c r="D759" s="24">
        <f>IF($B759="","",IFERROR(INDEX('Payment Plans'!$D$5:$D$254,MATCH($B759,'Payment Plans'!$A$5:$A$254,0)),""))</f>
        <v/>
      </c>
      <c r="E759" s="46" t="n"/>
      <c r="F759" s="47" t="n"/>
      <c r="G759" s="18" t="n"/>
      <c r="H759" s="18" t="n"/>
      <c r="I759" s="18" t="n"/>
      <c r="J759" s="18" t="n"/>
      <c r="K759" s="18" t="n"/>
      <c r="L759" s="24">
        <f>IF($A759="","",IF(COUNTIF('Payment Plans'!$A$5:$A$254,$B759)=0,"Unknown Plan ID",IF(AND($G759="Posted",$E759&gt;Setup!$B$3),"Future-Dated Payment",IF(COUNTIF($A$5:$A$1004,$A759)&gt;1,"Duplicate Payment ID","OK"))))</f>
        <v/>
      </c>
      <c r="M759" s="24">
        <f>IF($A759="","",IF(OR($B759="",$E759="",$F759&lt;=0,$G759="",$H759="",$J759=""),"Review",IF($L759&lt;&gt;"OK","Review","OK")))</f>
        <v/>
      </c>
    </row>
    <row r="760">
      <c r="A760" s="18" t="n"/>
      <c r="B760" s="18" t="n"/>
      <c r="C760" s="24">
        <f>IF($B760="","",IFERROR(INDEX('Payment Plans'!$B$5:$B$254,MATCH($B760,'Payment Plans'!$A$5:$A$254,0)),""))</f>
        <v/>
      </c>
      <c r="D760" s="24">
        <f>IF($B760="","",IFERROR(INDEX('Payment Plans'!$D$5:$D$254,MATCH($B760,'Payment Plans'!$A$5:$A$254,0)),""))</f>
        <v/>
      </c>
      <c r="E760" s="46" t="n"/>
      <c r="F760" s="47" t="n"/>
      <c r="G760" s="18" t="n"/>
      <c r="H760" s="18" t="n"/>
      <c r="I760" s="18" t="n"/>
      <c r="J760" s="18" t="n"/>
      <c r="K760" s="18" t="n"/>
      <c r="L760" s="24">
        <f>IF($A760="","",IF(COUNTIF('Payment Plans'!$A$5:$A$254,$B760)=0,"Unknown Plan ID",IF(AND($G760="Posted",$E760&gt;Setup!$B$3),"Future-Dated Payment",IF(COUNTIF($A$5:$A$1004,$A760)&gt;1,"Duplicate Payment ID","OK"))))</f>
        <v/>
      </c>
      <c r="M760" s="24">
        <f>IF($A760="","",IF(OR($B760="",$E760="",$F760&lt;=0,$G760="",$H760="",$J760=""),"Review",IF($L760&lt;&gt;"OK","Review","OK")))</f>
        <v/>
      </c>
    </row>
    <row r="761">
      <c r="A761" s="18" t="n"/>
      <c r="B761" s="18" t="n"/>
      <c r="C761" s="24">
        <f>IF($B761="","",IFERROR(INDEX('Payment Plans'!$B$5:$B$254,MATCH($B761,'Payment Plans'!$A$5:$A$254,0)),""))</f>
        <v/>
      </c>
      <c r="D761" s="24">
        <f>IF($B761="","",IFERROR(INDEX('Payment Plans'!$D$5:$D$254,MATCH($B761,'Payment Plans'!$A$5:$A$254,0)),""))</f>
        <v/>
      </c>
      <c r="E761" s="46" t="n"/>
      <c r="F761" s="47" t="n"/>
      <c r="G761" s="18" t="n"/>
      <c r="H761" s="18" t="n"/>
      <c r="I761" s="18" t="n"/>
      <c r="J761" s="18" t="n"/>
      <c r="K761" s="18" t="n"/>
      <c r="L761" s="24">
        <f>IF($A761="","",IF(COUNTIF('Payment Plans'!$A$5:$A$254,$B761)=0,"Unknown Plan ID",IF(AND($G761="Posted",$E761&gt;Setup!$B$3),"Future-Dated Payment",IF(COUNTIF($A$5:$A$1004,$A761)&gt;1,"Duplicate Payment ID","OK"))))</f>
        <v/>
      </c>
      <c r="M761" s="24">
        <f>IF($A761="","",IF(OR($B761="",$E761="",$F761&lt;=0,$G761="",$H761="",$J761=""),"Review",IF($L761&lt;&gt;"OK","Review","OK")))</f>
        <v/>
      </c>
    </row>
    <row r="762">
      <c r="A762" s="18" t="n"/>
      <c r="B762" s="18" t="n"/>
      <c r="C762" s="24">
        <f>IF($B762="","",IFERROR(INDEX('Payment Plans'!$B$5:$B$254,MATCH($B762,'Payment Plans'!$A$5:$A$254,0)),""))</f>
        <v/>
      </c>
      <c r="D762" s="24">
        <f>IF($B762="","",IFERROR(INDEX('Payment Plans'!$D$5:$D$254,MATCH($B762,'Payment Plans'!$A$5:$A$254,0)),""))</f>
        <v/>
      </c>
      <c r="E762" s="46" t="n"/>
      <c r="F762" s="47" t="n"/>
      <c r="G762" s="18" t="n"/>
      <c r="H762" s="18" t="n"/>
      <c r="I762" s="18" t="n"/>
      <c r="J762" s="18" t="n"/>
      <c r="K762" s="18" t="n"/>
      <c r="L762" s="24">
        <f>IF($A762="","",IF(COUNTIF('Payment Plans'!$A$5:$A$254,$B762)=0,"Unknown Plan ID",IF(AND($G762="Posted",$E762&gt;Setup!$B$3),"Future-Dated Payment",IF(COUNTIF($A$5:$A$1004,$A762)&gt;1,"Duplicate Payment ID","OK"))))</f>
        <v/>
      </c>
      <c r="M762" s="24">
        <f>IF($A762="","",IF(OR($B762="",$E762="",$F762&lt;=0,$G762="",$H762="",$J762=""),"Review",IF($L762&lt;&gt;"OK","Review","OK")))</f>
        <v/>
      </c>
    </row>
    <row r="763">
      <c r="A763" s="18" t="n"/>
      <c r="B763" s="18" t="n"/>
      <c r="C763" s="24">
        <f>IF($B763="","",IFERROR(INDEX('Payment Plans'!$B$5:$B$254,MATCH($B763,'Payment Plans'!$A$5:$A$254,0)),""))</f>
        <v/>
      </c>
      <c r="D763" s="24">
        <f>IF($B763="","",IFERROR(INDEX('Payment Plans'!$D$5:$D$254,MATCH($B763,'Payment Plans'!$A$5:$A$254,0)),""))</f>
        <v/>
      </c>
      <c r="E763" s="46" t="n"/>
      <c r="F763" s="47" t="n"/>
      <c r="G763" s="18" t="n"/>
      <c r="H763" s="18" t="n"/>
      <c r="I763" s="18" t="n"/>
      <c r="J763" s="18" t="n"/>
      <c r="K763" s="18" t="n"/>
      <c r="L763" s="24">
        <f>IF($A763="","",IF(COUNTIF('Payment Plans'!$A$5:$A$254,$B763)=0,"Unknown Plan ID",IF(AND($G763="Posted",$E763&gt;Setup!$B$3),"Future-Dated Payment",IF(COUNTIF($A$5:$A$1004,$A763)&gt;1,"Duplicate Payment ID","OK"))))</f>
        <v/>
      </c>
      <c r="M763" s="24">
        <f>IF($A763="","",IF(OR($B763="",$E763="",$F763&lt;=0,$G763="",$H763="",$J763=""),"Review",IF($L763&lt;&gt;"OK","Review","OK")))</f>
        <v/>
      </c>
    </row>
    <row r="764">
      <c r="A764" s="18" t="n"/>
      <c r="B764" s="18" t="n"/>
      <c r="C764" s="24">
        <f>IF($B764="","",IFERROR(INDEX('Payment Plans'!$B$5:$B$254,MATCH($B764,'Payment Plans'!$A$5:$A$254,0)),""))</f>
        <v/>
      </c>
      <c r="D764" s="24">
        <f>IF($B764="","",IFERROR(INDEX('Payment Plans'!$D$5:$D$254,MATCH($B764,'Payment Plans'!$A$5:$A$254,0)),""))</f>
        <v/>
      </c>
      <c r="E764" s="46" t="n"/>
      <c r="F764" s="47" t="n"/>
      <c r="G764" s="18" t="n"/>
      <c r="H764" s="18" t="n"/>
      <c r="I764" s="18" t="n"/>
      <c r="J764" s="18" t="n"/>
      <c r="K764" s="18" t="n"/>
      <c r="L764" s="24">
        <f>IF($A764="","",IF(COUNTIF('Payment Plans'!$A$5:$A$254,$B764)=0,"Unknown Plan ID",IF(AND($G764="Posted",$E764&gt;Setup!$B$3),"Future-Dated Payment",IF(COUNTIF($A$5:$A$1004,$A764)&gt;1,"Duplicate Payment ID","OK"))))</f>
        <v/>
      </c>
      <c r="M764" s="24">
        <f>IF($A764="","",IF(OR($B764="",$E764="",$F764&lt;=0,$G764="",$H764="",$J764=""),"Review",IF($L764&lt;&gt;"OK","Review","OK")))</f>
        <v/>
      </c>
    </row>
    <row r="765">
      <c r="A765" s="18" t="n"/>
      <c r="B765" s="18" t="n"/>
      <c r="C765" s="24">
        <f>IF($B765="","",IFERROR(INDEX('Payment Plans'!$B$5:$B$254,MATCH($B765,'Payment Plans'!$A$5:$A$254,0)),""))</f>
        <v/>
      </c>
      <c r="D765" s="24">
        <f>IF($B765="","",IFERROR(INDEX('Payment Plans'!$D$5:$D$254,MATCH($B765,'Payment Plans'!$A$5:$A$254,0)),""))</f>
        <v/>
      </c>
      <c r="E765" s="46" t="n"/>
      <c r="F765" s="47" t="n"/>
      <c r="G765" s="18" t="n"/>
      <c r="H765" s="18" t="n"/>
      <c r="I765" s="18" t="n"/>
      <c r="J765" s="18" t="n"/>
      <c r="K765" s="18" t="n"/>
      <c r="L765" s="24">
        <f>IF($A765="","",IF(COUNTIF('Payment Plans'!$A$5:$A$254,$B765)=0,"Unknown Plan ID",IF(AND($G765="Posted",$E765&gt;Setup!$B$3),"Future-Dated Payment",IF(COUNTIF($A$5:$A$1004,$A765)&gt;1,"Duplicate Payment ID","OK"))))</f>
        <v/>
      </c>
      <c r="M765" s="24">
        <f>IF($A765="","",IF(OR($B765="",$E765="",$F765&lt;=0,$G765="",$H765="",$J765=""),"Review",IF($L765&lt;&gt;"OK","Review","OK")))</f>
        <v/>
      </c>
    </row>
    <row r="766">
      <c r="A766" s="18" t="n"/>
      <c r="B766" s="18" t="n"/>
      <c r="C766" s="24">
        <f>IF($B766="","",IFERROR(INDEX('Payment Plans'!$B$5:$B$254,MATCH($B766,'Payment Plans'!$A$5:$A$254,0)),""))</f>
        <v/>
      </c>
      <c r="D766" s="24">
        <f>IF($B766="","",IFERROR(INDEX('Payment Plans'!$D$5:$D$254,MATCH($B766,'Payment Plans'!$A$5:$A$254,0)),""))</f>
        <v/>
      </c>
      <c r="E766" s="46" t="n"/>
      <c r="F766" s="47" t="n"/>
      <c r="G766" s="18" t="n"/>
      <c r="H766" s="18" t="n"/>
      <c r="I766" s="18" t="n"/>
      <c r="J766" s="18" t="n"/>
      <c r="K766" s="18" t="n"/>
      <c r="L766" s="24">
        <f>IF($A766="","",IF(COUNTIF('Payment Plans'!$A$5:$A$254,$B766)=0,"Unknown Plan ID",IF(AND($G766="Posted",$E766&gt;Setup!$B$3),"Future-Dated Payment",IF(COUNTIF($A$5:$A$1004,$A766)&gt;1,"Duplicate Payment ID","OK"))))</f>
        <v/>
      </c>
      <c r="M766" s="24">
        <f>IF($A766="","",IF(OR($B766="",$E766="",$F766&lt;=0,$G766="",$H766="",$J766=""),"Review",IF($L766&lt;&gt;"OK","Review","OK")))</f>
        <v/>
      </c>
    </row>
    <row r="767">
      <c r="A767" s="18" t="n"/>
      <c r="B767" s="18" t="n"/>
      <c r="C767" s="24">
        <f>IF($B767="","",IFERROR(INDEX('Payment Plans'!$B$5:$B$254,MATCH($B767,'Payment Plans'!$A$5:$A$254,0)),""))</f>
        <v/>
      </c>
      <c r="D767" s="24">
        <f>IF($B767="","",IFERROR(INDEX('Payment Plans'!$D$5:$D$254,MATCH($B767,'Payment Plans'!$A$5:$A$254,0)),""))</f>
        <v/>
      </c>
      <c r="E767" s="46" t="n"/>
      <c r="F767" s="47" t="n"/>
      <c r="G767" s="18" t="n"/>
      <c r="H767" s="18" t="n"/>
      <c r="I767" s="18" t="n"/>
      <c r="J767" s="18" t="n"/>
      <c r="K767" s="18" t="n"/>
      <c r="L767" s="24">
        <f>IF($A767="","",IF(COUNTIF('Payment Plans'!$A$5:$A$254,$B767)=0,"Unknown Plan ID",IF(AND($G767="Posted",$E767&gt;Setup!$B$3),"Future-Dated Payment",IF(COUNTIF($A$5:$A$1004,$A767)&gt;1,"Duplicate Payment ID","OK"))))</f>
        <v/>
      </c>
      <c r="M767" s="24">
        <f>IF($A767="","",IF(OR($B767="",$E767="",$F767&lt;=0,$G767="",$H767="",$J767=""),"Review",IF($L767&lt;&gt;"OK","Review","OK")))</f>
        <v/>
      </c>
    </row>
    <row r="768">
      <c r="A768" s="18" t="n"/>
      <c r="B768" s="18" t="n"/>
      <c r="C768" s="24">
        <f>IF($B768="","",IFERROR(INDEX('Payment Plans'!$B$5:$B$254,MATCH($B768,'Payment Plans'!$A$5:$A$254,0)),""))</f>
        <v/>
      </c>
      <c r="D768" s="24">
        <f>IF($B768="","",IFERROR(INDEX('Payment Plans'!$D$5:$D$254,MATCH($B768,'Payment Plans'!$A$5:$A$254,0)),""))</f>
        <v/>
      </c>
      <c r="E768" s="46" t="n"/>
      <c r="F768" s="47" t="n"/>
      <c r="G768" s="18" t="n"/>
      <c r="H768" s="18" t="n"/>
      <c r="I768" s="18" t="n"/>
      <c r="J768" s="18" t="n"/>
      <c r="K768" s="18" t="n"/>
      <c r="L768" s="24">
        <f>IF($A768="","",IF(COUNTIF('Payment Plans'!$A$5:$A$254,$B768)=0,"Unknown Plan ID",IF(AND($G768="Posted",$E768&gt;Setup!$B$3),"Future-Dated Payment",IF(COUNTIF($A$5:$A$1004,$A768)&gt;1,"Duplicate Payment ID","OK"))))</f>
        <v/>
      </c>
      <c r="M768" s="24">
        <f>IF($A768="","",IF(OR($B768="",$E768="",$F768&lt;=0,$G768="",$H768="",$J768=""),"Review",IF($L768&lt;&gt;"OK","Review","OK")))</f>
        <v/>
      </c>
    </row>
    <row r="769">
      <c r="A769" s="18" t="n"/>
      <c r="B769" s="18" t="n"/>
      <c r="C769" s="24">
        <f>IF($B769="","",IFERROR(INDEX('Payment Plans'!$B$5:$B$254,MATCH($B769,'Payment Plans'!$A$5:$A$254,0)),""))</f>
        <v/>
      </c>
      <c r="D769" s="24">
        <f>IF($B769="","",IFERROR(INDEX('Payment Plans'!$D$5:$D$254,MATCH($B769,'Payment Plans'!$A$5:$A$254,0)),""))</f>
        <v/>
      </c>
      <c r="E769" s="46" t="n"/>
      <c r="F769" s="47" t="n"/>
      <c r="G769" s="18" t="n"/>
      <c r="H769" s="18" t="n"/>
      <c r="I769" s="18" t="n"/>
      <c r="J769" s="18" t="n"/>
      <c r="K769" s="18" t="n"/>
      <c r="L769" s="24">
        <f>IF($A769="","",IF(COUNTIF('Payment Plans'!$A$5:$A$254,$B769)=0,"Unknown Plan ID",IF(AND($G769="Posted",$E769&gt;Setup!$B$3),"Future-Dated Payment",IF(COUNTIF($A$5:$A$1004,$A769)&gt;1,"Duplicate Payment ID","OK"))))</f>
        <v/>
      </c>
      <c r="M769" s="24">
        <f>IF($A769="","",IF(OR($B769="",$E769="",$F769&lt;=0,$G769="",$H769="",$J769=""),"Review",IF($L769&lt;&gt;"OK","Review","OK")))</f>
        <v/>
      </c>
    </row>
    <row r="770">
      <c r="A770" s="18" t="n"/>
      <c r="B770" s="18" t="n"/>
      <c r="C770" s="24">
        <f>IF($B770="","",IFERROR(INDEX('Payment Plans'!$B$5:$B$254,MATCH($B770,'Payment Plans'!$A$5:$A$254,0)),""))</f>
        <v/>
      </c>
      <c r="D770" s="24">
        <f>IF($B770="","",IFERROR(INDEX('Payment Plans'!$D$5:$D$254,MATCH($B770,'Payment Plans'!$A$5:$A$254,0)),""))</f>
        <v/>
      </c>
      <c r="E770" s="46" t="n"/>
      <c r="F770" s="47" t="n"/>
      <c r="G770" s="18" t="n"/>
      <c r="H770" s="18" t="n"/>
      <c r="I770" s="18" t="n"/>
      <c r="J770" s="18" t="n"/>
      <c r="K770" s="18" t="n"/>
      <c r="L770" s="24">
        <f>IF($A770="","",IF(COUNTIF('Payment Plans'!$A$5:$A$254,$B770)=0,"Unknown Plan ID",IF(AND($G770="Posted",$E770&gt;Setup!$B$3),"Future-Dated Payment",IF(COUNTIF($A$5:$A$1004,$A770)&gt;1,"Duplicate Payment ID","OK"))))</f>
        <v/>
      </c>
      <c r="M770" s="24">
        <f>IF($A770="","",IF(OR($B770="",$E770="",$F770&lt;=0,$G770="",$H770="",$J770=""),"Review",IF($L770&lt;&gt;"OK","Review","OK")))</f>
        <v/>
      </c>
    </row>
    <row r="771">
      <c r="A771" s="18" t="n"/>
      <c r="B771" s="18" t="n"/>
      <c r="C771" s="24">
        <f>IF($B771="","",IFERROR(INDEX('Payment Plans'!$B$5:$B$254,MATCH($B771,'Payment Plans'!$A$5:$A$254,0)),""))</f>
        <v/>
      </c>
      <c r="D771" s="24">
        <f>IF($B771="","",IFERROR(INDEX('Payment Plans'!$D$5:$D$254,MATCH($B771,'Payment Plans'!$A$5:$A$254,0)),""))</f>
        <v/>
      </c>
      <c r="E771" s="46" t="n"/>
      <c r="F771" s="47" t="n"/>
      <c r="G771" s="18" t="n"/>
      <c r="H771" s="18" t="n"/>
      <c r="I771" s="18" t="n"/>
      <c r="J771" s="18" t="n"/>
      <c r="K771" s="18" t="n"/>
      <c r="L771" s="24">
        <f>IF($A771="","",IF(COUNTIF('Payment Plans'!$A$5:$A$254,$B771)=0,"Unknown Plan ID",IF(AND($G771="Posted",$E771&gt;Setup!$B$3),"Future-Dated Payment",IF(COUNTIF($A$5:$A$1004,$A771)&gt;1,"Duplicate Payment ID","OK"))))</f>
        <v/>
      </c>
      <c r="M771" s="24">
        <f>IF($A771="","",IF(OR($B771="",$E771="",$F771&lt;=0,$G771="",$H771="",$J771=""),"Review",IF($L771&lt;&gt;"OK","Review","OK")))</f>
        <v/>
      </c>
    </row>
    <row r="772">
      <c r="A772" s="18" t="n"/>
      <c r="B772" s="18" t="n"/>
      <c r="C772" s="24">
        <f>IF($B772="","",IFERROR(INDEX('Payment Plans'!$B$5:$B$254,MATCH($B772,'Payment Plans'!$A$5:$A$254,0)),""))</f>
        <v/>
      </c>
      <c r="D772" s="24">
        <f>IF($B772="","",IFERROR(INDEX('Payment Plans'!$D$5:$D$254,MATCH($B772,'Payment Plans'!$A$5:$A$254,0)),""))</f>
        <v/>
      </c>
      <c r="E772" s="46" t="n"/>
      <c r="F772" s="47" t="n"/>
      <c r="G772" s="18" t="n"/>
      <c r="H772" s="18" t="n"/>
      <c r="I772" s="18" t="n"/>
      <c r="J772" s="18" t="n"/>
      <c r="K772" s="18" t="n"/>
      <c r="L772" s="24">
        <f>IF($A772="","",IF(COUNTIF('Payment Plans'!$A$5:$A$254,$B772)=0,"Unknown Plan ID",IF(AND($G772="Posted",$E772&gt;Setup!$B$3),"Future-Dated Payment",IF(COUNTIF($A$5:$A$1004,$A772)&gt;1,"Duplicate Payment ID","OK"))))</f>
        <v/>
      </c>
      <c r="M772" s="24">
        <f>IF($A772="","",IF(OR($B772="",$E772="",$F772&lt;=0,$G772="",$H772="",$J772=""),"Review",IF($L772&lt;&gt;"OK","Review","OK")))</f>
        <v/>
      </c>
    </row>
    <row r="773">
      <c r="A773" s="18" t="n"/>
      <c r="B773" s="18" t="n"/>
      <c r="C773" s="24">
        <f>IF($B773="","",IFERROR(INDEX('Payment Plans'!$B$5:$B$254,MATCH($B773,'Payment Plans'!$A$5:$A$254,0)),""))</f>
        <v/>
      </c>
      <c r="D773" s="24">
        <f>IF($B773="","",IFERROR(INDEX('Payment Plans'!$D$5:$D$254,MATCH($B773,'Payment Plans'!$A$5:$A$254,0)),""))</f>
        <v/>
      </c>
      <c r="E773" s="46" t="n"/>
      <c r="F773" s="47" t="n"/>
      <c r="G773" s="18" t="n"/>
      <c r="H773" s="18" t="n"/>
      <c r="I773" s="18" t="n"/>
      <c r="J773" s="18" t="n"/>
      <c r="K773" s="18" t="n"/>
      <c r="L773" s="24">
        <f>IF($A773="","",IF(COUNTIF('Payment Plans'!$A$5:$A$254,$B773)=0,"Unknown Plan ID",IF(AND($G773="Posted",$E773&gt;Setup!$B$3),"Future-Dated Payment",IF(COUNTIF($A$5:$A$1004,$A773)&gt;1,"Duplicate Payment ID","OK"))))</f>
        <v/>
      </c>
      <c r="M773" s="24">
        <f>IF($A773="","",IF(OR($B773="",$E773="",$F773&lt;=0,$G773="",$H773="",$J773=""),"Review",IF($L773&lt;&gt;"OK","Review","OK")))</f>
        <v/>
      </c>
    </row>
    <row r="774">
      <c r="A774" s="18" t="n"/>
      <c r="B774" s="18" t="n"/>
      <c r="C774" s="24">
        <f>IF($B774="","",IFERROR(INDEX('Payment Plans'!$B$5:$B$254,MATCH($B774,'Payment Plans'!$A$5:$A$254,0)),""))</f>
        <v/>
      </c>
      <c r="D774" s="24">
        <f>IF($B774="","",IFERROR(INDEX('Payment Plans'!$D$5:$D$254,MATCH($B774,'Payment Plans'!$A$5:$A$254,0)),""))</f>
        <v/>
      </c>
      <c r="E774" s="46" t="n"/>
      <c r="F774" s="47" t="n"/>
      <c r="G774" s="18" t="n"/>
      <c r="H774" s="18" t="n"/>
      <c r="I774" s="18" t="n"/>
      <c r="J774" s="18" t="n"/>
      <c r="K774" s="18" t="n"/>
      <c r="L774" s="24">
        <f>IF($A774="","",IF(COUNTIF('Payment Plans'!$A$5:$A$254,$B774)=0,"Unknown Plan ID",IF(AND($G774="Posted",$E774&gt;Setup!$B$3),"Future-Dated Payment",IF(COUNTIF($A$5:$A$1004,$A774)&gt;1,"Duplicate Payment ID","OK"))))</f>
        <v/>
      </c>
      <c r="M774" s="24">
        <f>IF($A774="","",IF(OR($B774="",$E774="",$F774&lt;=0,$G774="",$H774="",$J774=""),"Review",IF($L774&lt;&gt;"OK","Review","OK")))</f>
        <v/>
      </c>
    </row>
    <row r="775">
      <c r="A775" s="18" t="n"/>
      <c r="B775" s="18" t="n"/>
      <c r="C775" s="24">
        <f>IF($B775="","",IFERROR(INDEX('Payment Plans'!$B$5:$B$254,MATCH($B775,'Payment Plans'!$A$5:$A$254,0)),""))</f>
        <v/>
      </c>
      <c r="D775" s="24">
        <f>IF($B775="","",IFERROR(INDEX('Payment Plans'!$D$5:$D$254,MATCH($B775,'Payment Plans'!$A$5:$A$254,0)),""))</f>
        <v/>
      </c>
      <c r="E775" s="46" t="n"/>
      <c r="F775" s="47" t="n"/>
      <c r="G775" s="18" t="n"/>
      <c r="H775" s="18" t="n"/>
      <c r="I775" s="18" t="n"/>
      <c r="J775" s="18" t="n"/>
      <c r="K775" s="18" t="n"/>
      <c r="L775" s="24">
        <f>IF($A775="","",IF(COUNTIF('Payment Plans'!$A$5:$A$254,$B775)=0,"Unknown Plan ID",IF(AND($G775="Posted",$E775&gt;Setup!$B$3),"Future-Dated Payment",IF(COUNTIF($A$5:$A$1004,$A775)&gt;1,"Duplicate Payment ID","OK"))))</f>
        <v/>
      </c>
      <c r="M775" s="24">
        <f>IF($A775="","",IF(OR($B775="",$E775="",$F775&lt;=0,$G775="",$H775="",$J775=""),"Review",IF($L775&lt;&gt;"OK","Review","OK")))</f>
        <v/>
      </c>
    </row>
    <row r="776">
      <c r="A776" s="18" t="n"/>
      <c r="B776" s="18" t="n"/>
      <c r="C776" s="24">
        <f>IF($B776="","",IFERROR(INDEX('Payment Plans'!$B$5:$B$254,MATCH($B776,'Payment Plans'!$A$5:$A$254,0)),""))</f>
        <v/>
      </c>
      <c r="D776" s="24">
        <f>IF($B776="","",IFERROR(INDEX('Payment Plans'!$D$5:$D$254,MATCH($B776,'Payment Plans'!$A$5:$A$254,0)),""))</f>
        <v/>
      </c>
      <c r="E776" s="46" t="n"/>
      <c r="F776" s="47" t="n"/>
      <c r="G776" s="18" t="n"/>
      <c r="H776" s="18" t="n"/>
      <c r="I776" s="18" t="n"/>
      <c r="J776" s="18" t="n"/>
      <c r="K776" s="18" t="n"/>
      <c r="L776" s="24">
        <f>IF($A776="","",IF(COUNTIF('Payment Plans'!$A$5:$A$254,$B776)=0,"Unknown Plan ID",IF(AND($G776="Posted",$E776&gt;Setup!$B$3),"Future-Dated Payment",IF(COUNTIF($A$5:$A$1004,$A776)&gt;1,"Duplicate Payment ID","OK"))))</f>
        <v/>
      </c>
      <c r="M776" s="24">
        <f>IF($A776="","",IF(OR($B776="",$E776="",$F776&lt;=0,$G776="",$H776="",$J776=""),"Review",IF($L776&lt;&gt;"OK","Review","OK")))</f>
        <v/>
      </c>
    </row>
    <row r="777">
      <c r="A777" s="18" t="n"/>
      <c r="B777" s="18" t="n"/>
      <c r="C777" s="24">
        <f>IF($B777="","",IFERROR(INDEX('Payment Plans'!$B$5:$B$254,MATCH($B777,'Payment Plans'!$A$5:$A$254,0)),""))</f>
        <v/>
      </c>
      <c r="D777" s="24">
        <f>IF($B777="","",IFERROR(INDEX('Payment Plans'!$D$5:$D$254,MATCH($B777,'Payment Plans'!$A$5:$A$254,0)),""))</f>
        <v/>
      </c>
      <c r="E777" s="46" t="n"/>
      <c r="F777" s="47" t="n"/>
      <c r="G777" s="18" t="n"/>
      <c r="H777" s="18" t="n"/>
      <c r="I777" s="18" t="n"/>
      <c r="J777" s="18" t="n"/>
      <c r="K777" s="18" t="n"/>
      <c r="L777" s="24">
        <f>IF($A777="","",IF(COUNTIF('Payment Plans'!$A$5:$A$254,$B777)=0,"Unknown Plan ID",IF(AND($G777="Posted",$E777&gt;Setup!$B$3),"Future-Dated Payment",IF(COUNTIF($A$5:$A$1004,$A777)&gt;1,"Duplicate Payment ID","OK"))))</f>
        <v/>
      </c>
      <c r="M777" s="24">
        <f>IF($A777="","",IF(OR($B777="",$E777="",$F777&lt;=0,$G777="",$H777="",$J777=""),"Review",IF($L777&lt;&gt;"OK","Review","OK")))</f>
        <v/>
      </c>
    </row>
    <row r="778">
      <c r="A778" s="18" t="n"/>
      <c r="B778" s="18" t="n"/>
      <c r="C778" s="24">
        <f>IF($B778="","",IFERROR(INDEX('Payment Plans'!$B$5:$B$254,MATCH($B778,'Payment Plans'!$A$5:$A$254,0)),""))</f>
        <v/>
      </c>
      <c r="D778" s="24">
        <f>IF($B778="","",IFERROR(INDEX('Payment Plans'!$D$5:$D$254,MATCH($B778,'Payment Plans'!$A$5:$A$254,0)),""))</f>
        <v/>
      </c>
      <c r="E778" s="46" t="n"/>
      <c r="F778" s="47" t="n"/>
      <c r="G778" s="18" t="n"/>
      <c r="H778" s="18" t="n"/>
      <c r="I778" s="18" t="n"/>
      <c r="J778" s="18" t="n"/>
      <c r="K778" s="18" t="n"/>
      <c r="L778" s="24">
        <f>IF($A778="","",IF(COUNTIF('Payment Plans'!$A$5:$A$254,$B778)=0,"Unknown Plan ID",IF(AND($G778="Posted",$E778&gt;Setup!$B$3),"Future-Dated Payment",IF(COUNTIF($A$5:$A$1004,$A778)&gt;1,"Duplicate Payment ID","OK"))))</f>
        <v/>
      </c>
      <c r="M778" s="24">
        <f>IF($A778="","",IF(OR($B778="",$E778="",$F778&lt;=0,$G778="",$H778="",$J778=""),"Review",IF($L778&lt;&gt;"OK","Review","OK")))</f>
        <v/>
      </c>
    </row>
    <row r="779">
      <c r="A779" s="18" t="n"/>
      <c r="B779" s="18" t="n"/>
      <c r="C779" s="24">
        <f>IF($B779="","",IFERROR(INDEX('Payment Plans'!$B$5:$B$254,MATCH($B779,'Payment Plans'!$A$5:$A$254,0)),""))</f>
        <v/>
      </c>
      <c r="D779" s="24">
        <f>IF($B779="","",IFERROR(INDEX('Payment Plans'!$D$5:$D$254,MATCH($B779,'Payment Plans'!$A$5:$A$254,0)),""))</f>
        <v/>
      </c>
      <c r="E779" s="46" t="n"/>
      <c r="F779" s="47" t="n"/>
      <c r="G779" s="18" t="n"/>
      <c r="H779" s="18" t="n"/>
      <c r="I779" s="18" t="n"/>
      <c r="J779" s="18" t="n"/>
      <c r="K779" s="18" t="n"/>
      <c r="L779" s="24">
        <f>IF($A779="","",IF(COUNTIF('Payment Plans'!$A$5:$A$254,$B779)=0,"Unknown Plan ID",IF(AND($G779="Posted",$E779&gt;Setup!$B$3),"Future-Dated Payment",IF(COUNTIF($A$5:$A$1004,$A779)&gt;1,"Duplicate Payment ID","OK"))))</f>
        <v/>
      </c>
      <c r="M779" s="24">
        <f>IF($A779="","",IF(OR($B779="",$E779="",$F779&lt;=0,$G779="",$H779="",$J779=""),"Review",IF($L779&lt;&gt;"OK","Review","OK")))</f>
        <v/>
      </c>
    </row>
    <row r="780">
      <c r="A780" s="18" t="n"/>
      <c r="B780" s="18" t="n"/>
      <c r="C780" s="24">
        <f>IF($B780="","",IFERROR(INDEX('Payment Plans'!$B$5:$B$254,MATCH($B780,'Payment Plans'!$A$5:$A$254,0)),""))</f>
        <v/>
      </c>
      <c r="D780" s="24">
        <f>IF($B780="","",IFERROR(INDEX('Payment Plans'!$D$5:$D$254,MATCH($B780,'Payment Plans'!$A$5:$A$254,0)),""))</f>
        <v/>
      </c>
      <c r="E780" s="46" t="n"/>
      <c r="F780" s="47" t="n"/>
      <c r="G780" s="18" t="n"/>
      <c r="H780" s="18" t="n"/>
      <c r="I780" s="18" t="n"/>
      <c r="J780" s="18" t="n"/>
      <c r="K780" s="18" t="n"/>
      <c r="L780" s="24">
        <f>IF($A780="","",IF(COUNTIF('Payment Plans'!$A$5:$A$254,$B780)=0,"Unknown Plan ID",IF(AND($G780="Posted",$E780&gt;Setup!$B$3),"Future-Dated Payment",IF(COUNTIF($A$5:$A$1004,$A780)&gt;1,"Duplicate Payment ID","OK"))))</f>
        <v/>
      </c>
      <c r="M780" s="24">
        <f>IF($A780="","",IF(OR($B780="",$E780="",$F780&lt;=0,$G780="",$H780="",$J780=""),"Review",IF($L780&lt;&gt;"OK","Review","OK")))</f>
        <v/>
      </c>
    </row>
    <row r="781">
      <c r="A781" s="18" t="n"/>
      <c r="B781" s="18" t="n"/>
      <c r="C781" s="24">
        <f>IF($B781="","",IFERROR(INDEX('Payment Plans'!$B$5:$B$254,MATCH($B781,'Payment Plans'!$A$5:$A$254,0)),""))</f>
        <v/>
      </c>
      <c r="D781" s="24">
        <f>IF($B781="","",IFERROR(INDEX('Payment Plans'!$D$5:$D$254,MATCH($B781,'Payment Plans'!$A$5:$A$254,0)),""))</f>
        <v/>
      </c>
      <c r="E781" s="46" t="n"/>
      <c r="F781" s="47" t="n"/>
      <c r="G781" s="18" t="n"/>
      <c r="H781" s="18" t="n"/>
      <c r="I781" s="18" t="n"/>
      <c r="J781" s="18" t="n"/>
      <c r="K781" s="18" t="n"/>
      <c r="L781" s="24">
        <f>IF($A781="","",IF(COUNTIF('Payment Plans'!$A$5:$A$254,$B781)=0,"Unknown Plan ID",IF(AND($G781="Posted",$E781&gt;Setup!$B$3),"Future-Dated Payment",IF(COUNTIF($A$5:$A$1004,$A781)&gt;1,"Duplicate Payment ID","OK"))))</f>
        <v/>
      </c>
      <c r="M781" s="24">
        <f>IF($A781="","",IF(OR($B781="",$E781="",$F781&lt;=0,$G781="",$H781="",$J781=""),"Review",IF($L781&lt;&gt;"OK","Review","OK")))</f>
        <v/>
      </c>
    </row>
    <row r="782">
      <c r="A782" s="18" t="n"/>
      <c r="B782" s="18" t="n"/>
      <c r="C782" s="24">
        <f>IF($B782="","",IFERROR(INDEX('Payment Plans'!$B$5:$B$254,MATCH($B782,'Payment Plans'!$A$5:$A$254,0)),""))</f>
        <v/>
      </c>
      <c r="D782" s="24">
        <f>IF($B782="","",IFERROR(INDEX('Payment Plans'!$D$5:$D$254,MATCH($B782,'Payment Plans'!$A$5:$A$254,0)),""))</f>
        <v/>
      </c>
      <c r="E782" s="46" t="n"/>
      <c r="F782" s="47" t="n"/>
      <c r="G782" s="18" t="n"/>
      <c r="H782" s="18" t="n"/>
      <c r="I782" s="18" t="n"/>
      <c r="J782" s="18" t="n"/>
      <c r="K782" s="18" t="n"/>
      <c r="L782" s="24">
        <f>IF($A782="","",IF(COUNTIF('Payment Plans'!$A$5:$A$254,$B782)=0,"Unknown Plan ID",IF(AND($G782="Posted",$E782&gt;Setup!$B$3),"Future-Dated Payment",IF(COUNTIF($A$5:$A$1004,$A782)&gt;1,"Duplicate Payment ID","OK"))))</f>
        <v/>
      </c>
      <c r="M782" s="24">
        <f>IF($A782="","",IF(OR($B782="",$E782="",$F782&lt;=0,$G782="",$H782="",$J782=""),"Review",IF($L782&lt;&gt;"OK","Review","OK")))</f>
        <v/>
      </c>
    </row>
    <row r="783">
      <c r="A783" s="18" t="n"/>
      <c r="B783" s="18" t="n"/>
      <c r="C783" s="24">
        <f>IF($B783="","",IFERROR(INDEX('Payment Plans'!$B$5:$B$254,MATCH($B783,'Payment Plans'!$A$5:$A$254,0)),""))</f>
        <v/>
      </c>
      <c r="D783" s="24">
        <f>IF($B783="","",IFERROR(INDEX('Payment Plans'!$D$5:$D$254,MATCH($B783,'Payment Plans'!$A$5:$A$254,0)),""))</f>
        <v/>
      </c>
      <c r="E783" s="46" t="n"/>
      <c r="F783" s="47" t="n"/>
      <c r="G783" s="18" t="n"/>
      <c r="H783" s="18" t="n"/>
      <c r="I783" s="18" t="n"/>
      <c r="J783" s="18" t="n"/>
      <c r="K783" s="18" t="n"/>
      <c r="L783" s="24">
        <f>IF($A783="","",IF(COUNTIF('Payment Plans'!$A$5:$A$254,$B783)=0,"Unknown Plan ID",IF(AND($G783="Posted",$E783&gt;Setup!$B$3),"Future-Dated Payment",IF(COUNTIF($A$5:$A$1004,$A783)&gt;1,"Duplicate Payment ID","OK"))))</f>
        <v/>
      </c>
      <c r="M783" s="24">
        <f>IF($A783="","",IF(OR($B783="",$E783="",$F783&lt;=0,$G783="",$H783="",$J783=""),"Review",IF($L783&lt;&gt;"OK","Review","OK")))</f>
        <v/>
      </c>
    </row>
    <row r="784">
      <c r="A784" s="18" t="n"/>
      <c r="B784" s="18" t="n"/>
      <c r="C784" s="24">
        <f>IF($B784="","",IFERROR(INDEX('Payment Plans'!$B$5:$B$254,MATCH($B784,'Payment Plans'!$A$5:$A$254,0)),""))</f>
        <v/>
      </c>
      <c r="D784" s="24">
        <f>IF($B784="","",IFERROR(INDEX('Payment Plans'!$D$5:$D$254,MATCH($B784,'Payment Plans'!$A$5:$A$254,0)),""))</f>
        <v/>
      </c>
      <c r="E784" s="46" t="n"/>
      <c r="F784" s="47" t="n"/>
      <c r="G784" s="18" t="n"/>
      <c r="H784" s="18" t="n"/>
      <c r="I784" s="18" t="n"/>
      <c r="J784" s="18" t="n"/>
      <c r="K784" s="18" t="n"/>
      <c r="L784" s="24">
        <f>IF($A784="","",IF(COUNTIF('Payment Plans'!$A$5:$A$254,$B784)=0,"Unknown Plan ID",IF(AND($G784="Posted",$E784&gt;Setup!$B$3),"Future-Dated Payment",IF(COUNTIF($A$5:$A$1004,$A784)&gt;1,"Duplicate Payment ID","OK"))))</f>
        <v/>
      </c>
      <c r="M784" s="24">
        <f>IF($A784="","",IF(OR($B784="",$E784="",$F784&lt;=0,$G784="",$H784="",$J784=""),"Review",IF($L784&lt;&gt;"OK","Review","OK")))</f>
        <v/>
      </c>
    </row>
    <row r="785">
      <c r="A785" s="18" t="n"/>
      <c r="B785" s="18" t="n"/>
      <c r="C785" s="24">
        <f>IF($B785="","",IFERROR(INDEX('Payment Plans'!$B$5:$B$254,MATCH($B785,'Payment Plans'!$A$5:$A$254,0)),""))</f>
        <v/>
      </c>
      <c r="D785" s="24">
        <f>IF($B785="","",IFERROR(INDEX('Payment Plans'!$D$5:$D$254,MATCH($B785,'Payment Plans'!$A$5:$A$254,0)),""))</f>
        <v/>
      </c>
      <c r="E785" s="46" t="n"/>
      <c r="F785" s="47" t="n"/>
      <c r="G785" s="18" t="n"/>
      <c r="H785" s="18" t="n"/>
      <c r="I785" s="18" t="n"/>
      <c r="J785" s="18" t="n"/>
      <c r="K785" s="18" t="n"/>
      <c r="L785" s="24">
        <f>IF($A785="","",IF(COUNTIF('Payment Plans'!$A$5:$A$254,$B785)=0,"Unknown Plan ID",IF(AND($G785="Posted",$E785&gt;Setup!$B$3),"Future-Dated Payment",IF(COUNTIF($A$5:$A$1004,$A785)&gt;1,"Duplicate Payment ID","OK"))))</f>
        <v/>
      </c>
      <c r="M785" s="24">
        <f>IF($A785="","",IF(OR($B785="",$E785="",$F785&lt;=0,$G785="",$H785="",$J785=""),"Review",IF($L785&lt;&gt;"OK","Review","OK")))</f>
        <v/>
      </c>
    </row>
    <row r="786">
      <c r="A786" s="18" t="n"/>
      <c r="B786" s="18" t="n"/>
      <c r="C786" s="24">
        <f>IF($B786="","",IFERROR(INDEX('Payment Plans'!$B$5:$B$254,MATCH($B786,'Payment Plans'!$A$5:$A$254,0)),""))</f>
        <v/>
      </c>
      <c r="D786" s="24">
        <f>IF($B786="","",IFERROR(INDEX('Payment Plans'!$D$5:$D$254,MATCH($B786,'Payment Plans'!$A$5:$A$254,0)),""))</f>
        <v/>
      </c>
      <c r="E786" s="46" t="n"/>
      <c r="F786" s="47" t="n"/>
      <c r="G786" s="18" t="n"/>
      <c r="H786" s="18" t="n"/>
      <c r="I786" s="18" t="n"/>
      <c r="J786" s="18" t="n"/>
      <c r="K786" s="18" t="n"/>
      <c r="L786" s="24">
        <f>IF($A786="","",IF(COUNTIF('Payment Plans'!$A$5:$A$254,$B786)=0,"Unknown Plan ID",IF(AND($G786="Posted",$E786&gt;Setup!$B$3),"Future-Dated Payment",IF(COUNTIF($A$5:$A$1004,$A786)&gt;1,"Duplicate Payment ID","OK"))))</f>
        <v/>
      </c>
      <c r="M786" s="24">
        <f>IF($A786="","",IF(OR($B786="",$E786="",$F786&lt;=0,$G786="",$H786="",$J786=""),"Review",IF($L786&lt;&gt;"OK","Review","OK")))</f>
        <v/>
      </c>
    </row>
    <row r="787">
      <c r="A787" s="18" t="n"/>
      <c r="B787" s="18" t="n"/>
      <c r="C787" s="24">
        <f>IF($B787="","",IFERROR(INDEX('Payment Plans'!$B$5:$B$254,MATCH($B787,'Payment Plans'!$A$5:$A$254,0)),""))</f>
        <v/>
      </c>
      <c r="D787" s="24">
        <f>IF($B787="","",IFERROR(INDEX('Payment Plans'!$D$5:$D$254,MATCH($B787,'Payment Plans'!$A$5:$A$254,0)),""))</f>
        <v/>
      </c>
      <c r="E787" s="46" t="n"/>
      <c r="F787" s="47" t="n"/>
      <c r="G787" s="18" t="n"/>
      <c r="H787" s="18" t="n"/>
      <c r="I787" s="18" t="n"/>
      <c r="J787" s="18" t="n"/>
      <c r="K787" s="18" t="n"/>
      <c r="L787" s="24">
        <f>IF($A787="","",IF(COUNTIF('Payment Plans'!$A$5:$A$254,$B787)=0,"Unknown Plan ID",IF(AND($G787="Posted",$E787&gt;Setup!$B$3),"Future-Dated Payment",IF(COUNTIF($A$5:$A$1004,$A787)&gt;1,"Duplicate Payment ID","OK"))))</f>
        <v/>
      </c>
      <c r="M787" s="24">
        <f>IF($A787="","",IF(OR($B787="",$E787="",$F787&lt;=0,$G787="",$H787="",$J787=""),"Review",IF($L787&lt;&gt;"OK","Review","OK")))</f>
        <v/>
      </c>
    </row>
    <row r="788">
      <c r="A788" s="18" t="n"/>
      <c r="B788" s="18" t="n"/>
      <c r="C788" s="24">
        <f>IF($B788="","",IFERROR(INDEX('Payment Plans'!$B$5:$B$254,MATCH($B788,'Payment Plans'!$A$5:$A$254,0)),""))</f>
        <v/>
      </c>
      <c r="D788" s="24">
        <f>IF($B788="","",IFERROR(INDEX('Payment Plans'!$D$5:$D$254,MATCH($B788,'Payment Plans'!$A$5:$A$254,0)),""))</f>
        <v/>
      </c>
      <c r="E788" s="46" t="n"/>
      <c r="F788" s="47" t="n"/>
      <c r="G788" s="18" t="n"/>
      <c r="H788" s="18" t="n"/>
      <c r="I788" s="18" t="n"/>
      <c r="J788" s="18" t="n"/>
      <c r="K788" s="18" t="n"/>
      <c r="L788" s="24">
        <f>IF($A788="","",IF(COUNTIF('Payment Plans'!$A$5:$A$254,$B788)=0,"Unknown Plan ID",IF(AND($G788="Posted",$E788&gt;Setup!$B$3),"Future-Dated Payment",IF(COUNTIF($A$5:$A$1004,$A788)&gt;1,"Duplicate Payment ID","OK"))))</f>
        <v/>
      </c>
      <c r="M788" s="24">
        <f>IF($A788="","",IF(OR($B788="",$E788="",$F788&lt;=0,$G788="",$H788="",$J788=""),"Review",IF($L788&lt;&gt;"OK","Review","OK")))</f>
        <v/>
      </c>
    </row>
    <row r="789">
      <c r="A789" s="18" t="n"/>
      <c r="B789" s="18" t="n"/>
      <c r="C789" s="24">
        <f>IF($B789="","",IFERROR(INDEX('Payment Plans'!$B$5:$B$254,MATCH($B789,'Payment Plans'!$A$5:$A$254,0)),""))</f>
        <v/>
      </c>
      <c r="D789" s="24">
        <f>IF($B789="","",IFERROR(INDEX('Payment Plans'!$D$5:$D$254,MATCH($B789,'Payment Plans'!$A$5:$A$254,0)),""))</f>
        <v/>
      </c>
      <c r="E789" s="46" t="n"/>
      <c r="F789" s="47" t="n"/>
      <c r="G789" s="18" t="n"/>
      <c r="H789" s="18" t="n"/>
      <c r="I789" s="18" t="n"/>
      <c r="J789" s="18" t="n"/>
      <c r="K789" s="18" t="n"/>
      <c r="L789" s="24">
        <f>IF($A789="","",IF(COUNTIF('Payment Plans'!$A$5:$A$254,$B789)=0,"Unknown Plan ID",IF(AND($G789="Posted",$E789&gt;Setup!$B$3),"Future-Dated Payment",IF(COUNTIF($A$5:$A$1004,$A789)&gt;1,"Duplicate Payment ID","OK"))))</f>
        <v/>
      </c>
      <c r="M789" s="24">
        <f>IF($A789="","",IF(OR($B789="",$E789="",$F789&lt;=0,$G789="",$H789="",$J789=""),"Review",IF($L789&lt;&gt;"OK","Review","OK")))</f>
        <v/>
      </c>
    </row>
    <row r="790">
      <c r="A790" s="18" t="n"/>
      <c r="B790" s="18" t="n"/>
      <c r="C790" s="24">
        <f>IF($B790="","",IFERROR(INDEX('Payment Plans'!$B$5:$B$254,MATCH($B790,'Payment Plans'!$A$5:$A$254,0)),""))</f>
        <v/>
      </c>
      <c r="D790" s="24">
        <f>IF($B790="","",IFERROR(INDEX('Payment Plans'!$D$5:$D$254,MATCH($B790,'Payment Plans'!$A$5:$A$254,0)),""))</f>
        <v/>
      </c>
      <c r="E790" s="46" t="n"/>
      <c r="F790" s="47" t="n"/>
      <c r="G790" s="18" t="n"/>
      <c r="H790" s="18" t="n"/>
      <c r="I790" s="18" t="n"/>
      <c r="J790" s="18" t="n"/>
      <c r="K790" s="18" t="n"/>
      <c r="L790" s="24">
        <f>IF($A790="","",IF(COUNTIF('Payment Plans'!$A$5:$A$254,$B790)=0,"Unknown Plan ID",IF(AND($G790="Posted",$E790&gt;Setup!$B$3),"Future-Dated Payment",IF(COUNTIF($A$5:$A$1004,$A790)&gt;1,"Duplicate Payment ID","OK"))))</f>
        <v/>
      </c>
      <c r="M790" s="24">
        <f>IF($A790="","",IF(OR($B790="",$E790="",$F790&lt;=0,$G790="",$H790="",$J790=""),"Review",IF($L790&lt;&gt;"OK","Review","OK")))</f>
        <v/>
      </c>
    </row>
    <row r="791">
      <c r="A791" s="18" t="n"/>
      <c r="B791" s="18" t="n"/>
      <c r="C791" s="24">
        <f>IF($B791="","",IFERROR(INDEX('Payment Plans'!$B$5:$B$254,MATCH($B791,'Payment Plans'!$A$5:$A$254,0)),""))</f>
        <v/>
      </c>
      <c r="D791" s="24">
        <f>IF($B791="","",IFERROR(INDEX('Payment Plans'!$D$5:$D$254,MATCH($B791,'Payment Plans'!$A$5:$A$254,0)),""))</f>
        <v/>
      </c>
      <c r="E791" s="46" t="n"/>
      <c r="F791" s="47" t="n"/>
      <c r="G791" s="18" t="n"/>
      <c r="H791" s="18" t="n"/>
      <c r="I791" s="18" t="n"/>
      <c r="J791" s="18" t="n"/>
      <c r="K791" s="18" t="n"/>
      <c r="L791" s="24">
        <f>IF($A791="","",IF(COUNTIF('Payment Plans'!$A$5:$A$254,$B791)=0,"Unknown Plan ID",IF(AND($G791="Posted",$E791&gt;Setup!$B$3),"Future-Dated Payment",IF(COUNTIF($A$5:$A$1004,$A791)&gt;1,"Duplicate Payment ID","OK"))))</f>
        <v/>
      </c>
      <c r="M791" s="24">
        <f>IF($A791="","",IF(OR($B791="",$E791="",$F791&lt;=0,$G791="",$H791="",$J791=""),"Review",IF($L791&lt;&gt;"OK","Review","OK")))</f>
        <v/>
      </c>
    </row>
    <row r="792">
      <c r="A792" s="18" t="n"/>
      <c r="B792" s="18" t="n"/>
      <c r="C792" s="24">
        <f>IF($B792="","",IFERROR(INDEX('Payment Plans'!$B$5:$B$254,MATCH($B792,'Payment Plans'!$A$5:$A$254,0)),""))</f>
        <v/>
      </c>
      <c r="D792" s="24">
        <f>IF($B792="","",IFERROR(INDEX('Payment Plans'!$D$5:$D$254,MATCH($B792,'Payment Plans'!$A$5:$A$254,0)),""))</f>
        <v/>
      </c>
      <c r="E792" s="46" t="n"/>
      <c r="F792" s="47" t="n"/>
      <c r="G792" s="18" t="n"/>
      <c r="H792" s="18" t="n"/>
      <c r="I792" s="18" t="n"/>
      <c r="J792" s="18" t="n"/>
      <c r="K792" s="18" t="n"/>
      <c r="L792" s="24">
        <f>IF($A792="","",IF(COUNTIF('Payment Plans'!$A$5:$A$254,$B792)=0,"Unknown Plan ID",IF(AND($G792="Posted",$E792&gt;Setup!$B$3),"Future-Dated Payment",IF(COUNTIF($A$5:$A$1004,$A792)&gt;1,"Duplicate Payment ID","OK"))))</f>
        <v/>
      </c>
      <c r="M792" s="24">
        <f>IF($A792="","",IF(OR($B792="",$E792="",$F792&lt;=0,$G792="",$H792="",$J792=""),"Review",IF($L792&lt;&gt;"OK","Review","OK")))</f>
        <v/>
      </c>
    </row>
    <row r="793">
      <c r="A793" s="18" t="n"/>
      <c r="B793" s="18" t="n"/>
      <c r="C793" s="24">
        <f>IF($B793="","",IFERROR(INDEX('Payment Plans'!$B$5:$B$254,MATCH($B793,'Payment Plans'!$A$5:$A$254,0)),""))</f>
        <v/>
      </c>
      <c r="D793" s="24">
        <f>IF($B793="","",IFERROR(INDEX('Payment Plans'!$D$5:$D$254,MATCH($B793,'Payment Plans'!$A$5:$A$254,0)),""))</f>
        <v/>
      </c>
      <c r="E793" s="46" t="n"/>
      <c r="F793" s="47" t="n"/>
      <c r="G793" s="18" t="n"/>
      <c r="H793" s="18" t="n"/>
      <c r="I793" s="18" t="n"/>
      <c r="J793" s="18" t="n"/>
      <c r="K793" s="18" t="n"/>
      <c r="L793" s="24">
        <f>IF($A793="","",IF(COUNTIF('Payment Plans'!$A$5:$A$254,$B793)=0,"Unknown Plan ID",IF(AND($G793="Posted",$E793&gt;Setup!$B$3),"Future-Dated Payment",IF(COUNTIF($A$5:$A$1004,$A793)&gt;1,"Duplicate Payment ID","OK"))))</f>
        <v/>
      </c>
      <c r="M793" s="24">
        <f>IF($A793="","",IF(OR($B793="",$E793="",$F793&lt;=0,$G793="",$H793="",$J793=""),"Review",IF($L793&lt;&gt;"OK","Review","OK")))</f>
        <v/>
      </c>
    </row>
    <row r="794">
      <c r="A794" s="18" t="n"/>
      <c r="B794" s="18" t="n"/>
      <c r="C794" s="24">
        <f>IF($B794="","",IFERROR(INDEX('Payment Plans'!$B$5:$B$254,MATCH($B794,'Payment Plans'!$A$5:$A$254,0)),""))</f>
        <v/>
      </c>
      <c r="D794" s="24">
        <f>IF($B794="","",IFERROR(INDEX('Payment Plans'!$D$5:$D$254,MATCH($B794,'Payment Plans'!$A$5:$A$254,0)),""))</f>
        <v/>
      </c>
      <c r="E794" s="46" t="n"/>
      <c r="F794" s="47" t="n"/>
      <c r="G794" s="18" t="n"/>
      <c r="H794" s="18" t="n"/>
      <c r="I794" s="18" t="n"/>
      <c r="J794" s="18" t="n"/>
      <c r="K794" s="18" t="n"/>
      <c r="L794" s="24">
        <f>IF($A794="","",IF(COUNTIF('Payment Plans'!$A$5:$A$254,$B794)=0,"Unknown Plan ID",IF(AND($G794="Posted",$E794&gt;Setup!$B$3),"Future-Dated Payment",IF(COUNTIF($A$5:$A$1004,$A794)&gt;1,"Duplicate Payment ID","OK"))))</f>
        <v/>
      </c>
      <c r="M794" s="24">
        <f>IF($A794="","",IF(OR($B794="",$E794="",$F794&lt;=0,$G794="",$H794="",$J794=""),"Review",IF($L794&lt;&gt;"OK","Review","OK")))</f>
        <v/>
      </c>
    </row>
    <row r="795">
      <c r="A795" s="18" t="n"/>
      <c r="B795" s="18" t="n"/>
      <c r="C795" s="24">
        <f>IF($B795="","",IFERROR(INDEX('Payment Plans'!$B$5:$B$254,MATCH($B795,'Payment Plans'!$A$5:$A$254,0)),""))</f>
        <v/>
      </c>
      <c r="D795" s="24">
        <f>IF($B795="","",IFERROR(INDEX('Payment Plans'!$D$5:$D$254,MATCH($B795,'Payment Plans'!$A$5:$A$254,0)),""))</f>
        <v/>
      </c>
      <c r="E795" s="46" t="n"/>
      <c r="F795" s="47" t="n"/>
      <c r="G795" s="18" t="n"/>
      <c r="H795" s="18" t="n"/>
      <c r="I795" s="18" t="n"/>
      <c r="J795" s="18" t="n"/>
      <c r="K795" s="18" t="n"/>
      <c r="L795" s="24">
        <f>IF($A795="","",IF(COUNTIF('Payment Plans'!$A$5:$A$254,$B795)=0,"Unknown Plan ID",IF(AND($G795="Posted",$E795&gt;Setup!$B$3),"Future-Dated Payment",IF(COUNTIF($A$5:$A$1004,$A795)&gt;1,"Duplicate Payment ID","OK"))))</f>
        <v/>
      </c>
      <c r="M795" s="24">
        <f>IF($A795="","",IF(OR($B795="",$E795="",$F795&lt;=0,$G795="",$H795="",$J795=""),"Review",IF($L795&lt;&gt;"OK","Review","OK")))</f>
        <v/>
      </c>
    </row>
    <row r="796">
      <c r="A796" s="18" t="n"/>
      <c r="B796" s="18" t="n"/>
      <c r="C796" s="24">
        <f>IF($B796="","",IFERROR(INDEX('Payment Plans'!$B$5:$B$254,MATCH($B796,'Payment Plans'!$A$5:$A$254,0)),""))</f>
        <v/>
      </c>
      <c r="D796" s="24">
        <f>IF($B796="","",IFERROR(INDEX('Payment Plans'!$D$5:$D$254,MATCH($B796,'Payment Plans'!$A$5:$A$254,0)),""))</f>
        <v/>
      </c>
      <c r="E796" s="46" t="n"/>
      <c r="F796" s="47" t="n"/>
      <c r="G796" s="18" t="n"/>
      <c r="H796" s="18" t="n"/>
      <c r="I796" s="18" t="n"/>
      <c r="J796" s="18" t="n"/>
      <c r="K796" s="18" t="n"/>
      <c r="L796" s="24">
        <f>IF($A796="","",IF(COUNTIF('Payment Plans'!$A$5:$A$254,$B796)=0,"Unknown Plan ID",IF(AND($G796="Posted",$E796&gt;Setup!$B$3),"Future-Dated Payment",IF(COUNTIF($A$5:$A$1004,$A796)&gt;1,"Duplicate Payment ID","OK"))))</f>
        <v/>
      </c>
      <c r="M796" s="24">
        <f>IF($A796="","",IF(OR($B796="",$E796="",$F796&lt;=0,$G796="",$H796="",$J796=""),"Review",IF($L796&lt;&gt;"OK","Review","OK")))</f>
        <v/>
      </c>
    </row>
    <row r="797">
      <c r="A797" s="18" t="n"/>
      <c r="B797" s="18" t="n"/>
      <c r="C797" s="24">
        <f>IF($B797="","",IFERROR(INDEX('Payment Plans'!$B$5:$B$254,MATCH($B797,'Payment Plans'!$A$5:$A$254,0)),""))</f>
        <v/>
      </c>
      <c r="D797" s="24">
        <f>IF($B797="","",IFERROR(INDEX('Payment Plans'!$D$5:$D$254,MATCH($B797,'Payment Plans'!$A$5:$A$254,0)),""))</f>
        <v/>
      </c>
      <c r="E797" s="46" t="n"/>
      <c r="F797" s="47" t="n"/>
      <c r="G797" s="18" t="n"/>
      <c r="H797" s="18" t="n"/>
      <c r="I797" s="18" t="n"/>
      <c r="J797" s="18" t="n"/>
      <c r="K797" s="18" t="n"/>
      <c r="L797" s="24">
        <f>IF($A797="","",IF(COUNTIF('Payment Plans'!$A$5:$A$254,$B797)=0,"Unknown Plan ID",IF(AND($G797="Posted",$E797&gt;Setup!$B$3),"Future-Dated Payment",IF(COUNTIF($A$5:$A$1004,$A797)&gt;1,"Duplicate Payment ID","OK"))))</f>
        <v/>
      </c>
      <c r="M797" s="24">
        <f>IF($A797="","",IF(OR($B797="",$E797="",$F797&lt;=0,$G797="",$H797="",$J797=""),"Review",IF($L797&lt;&gt;"OK","Review","OK")))</f>
        <v/>
      </c>
    </row>
    <row r="798">
      <c r="A798" s="18" t="n"/>
      <c r="B798" s="18" t="n"/>
      <c r="C798" s="24">
        <f>IF($B798="","",IFERROR(INDEX('Payment Plans'!$B$5:$B$254,MATCH($B798,'Payment Plans'!$A$5:$A$254,0)),""))</f>
        <v/>
      </c>
      <c r="D798" s="24">
        <f>IF($B798="","",IFERROR(INDEX('Payment Plans'!$D$5:$D$254,MATCH($B798,'Payment Plans'!$A$5:$A$254,0)),""))</f>
        <v/>
      </c>
      <c r="E798" s="46" t="n"/>
      <c r="F798" s="47" t="n"/>
      <c r="G798" s="18" t="n"/>
      <c r="H798" s="18" t="n"/>
      <c r="I798" s="18" t="n"/>
      <c r="J798" s="18" t="n"/>
      <c r="K798" s="18" t="n"/>
      <c r="L798" s="24">
        <f>IF($A798="","",IF(COUNTIF('Payment Plans'!$A$5:$A$254,$B798)=0,"Unknown Plan ID",IF(AND($G798="Posted",$E798&gt;Setup!$B$3),"Future-Dated Payment",IF(COUNTIF($A$5:$A$1004,$A798)&gt;1,"Duplicate Payment ID","OK"))))</f>
        <v/>
      </c>
      <c r="M798" s="24">
        <f>IF($A798="","",IF(OR($B798="",$E798="",$F798&lt;=0,$G798="",$H798="",$J798=""),"Review",IF($L798&lt;&gt;"OK","Review","OK")))</f>
        <v/>
      </c>
    </row>
    <row r="799">
      <c r="A799" s="18" t="n"/>
      <c r="B799" s="18" t="n"/>
      <c r="C799" s="24">
        <f>IF($B799="","",IFERROR(INDEX('Payment Plans'!$B$5:$B$254,MATCH($B799,'Payment Plans'!$A$5:$A$254,0)),""))</f>
        <v/>
      </c>
      <c r="D799" s="24">
        <f>IF($B799="","",IFERROR(INDEX('Payment Plans'!$D$5:$D$254,MATCH($B799,'Payment Plans'!$A$5:$A$254,0)),""))</f>
        <v/>
      </c>
      <c r="E799" s="46" t="n"/>
      <c r="F799" s="47" t="n"/>
      <c r="G799" s="18" t="n"/>
      <c r="H799" s="18" t="n"/>
      <c r="I799" s="18" t="n"/>
      <c r="J799" s="18" t="n"/>
      <c r="K799" s="18" t="n"/>
      <c r="L799" s="24">
        <f>IF($A799="","",IF(COUNTIF('Payment Plans'!$A$5:$A$254,$B799)=0,"Unknown Plan ID",IF(AND($G799="Posted",$E799&gt;Setup!$B$3),"Future-Dated Payment",IF(COUNTIF($A$5:$A$1004,$A799)&gt;1,"Duplicate Payment ID","OK"))))</f>
        <v/>
      </c>
      <c r="M799" s="24">
        <f>IF($A799="","",IF(OR($B799="",$E799="",$F799&lt;=0,$G799="",$H799="",$J799=""),"Review",IF($L799&lt;&gt;"OK","Review","OK")))</f>
        <v/>
      </c>
    </row>
    <row r="800">
      <c r="A800" s="18" t="n"/>
      <c r="B800" s="18" t="n"/>
      <c r="C800" s="24">
        <f>IF($B800="","",IFERROR(INDEX('Payment Plans'!$B$5:$B$254,MATCH($B800,'Payment Plans'!$A$5:$A$254,0)),""))</f>
        <v/>
      </c>
      <c r="D800" s="24">
        <f>IF($B800="","",IFERROR(INDEX('Payment Plans'!$D$5:$D$254,MATCH($B800,'Payment Plans'!$A$5:$A$254,0)),""))</f>
        <v/>
      </c>
      <c r="E800" s="46" t="n"/>
      <c r="F800" s="47" t="n"/>
      <c r="G800" s="18" t="n"/>
      <c r="H800" s="18" t="n"/>
      <c r="I800" s="18" t="n"/>
      <c r="J800" s="18" t="n"/>
      <c r="K800" s="18" t="n"/>
      <c r="L800" s="24">
        <f>IF($A800="","",IF(COUNTIF('Payment Plans'!$A$5:$A$254,$B800)=0,"Unknown Plan ID",IF(AND($G800="Posted",$E800&gt;Setup!$B$3),"Future-Dated Payment",IF(COUNTIF($A$5:$A$1004,$A800)&gt;1,"Duplicate Payment ID","OK"))))</f>
        <v/>
      </c>
      <c r="M800" s="24">
        <f>IF($A800="","",IF(OR($B800="",$E800="",$F800&lt;=0,$G800="",$H800="",$J800=""),"Review",IF($L800&lt;&gt;"OK","Review","OK")))</f>
        <v/>
      </c>
    </row>
    <row r="801">
      <c r="A801" s="18" t="n"/>
      <c r="B801" s="18" t="n"/>
      <c r="C801" s="24">
        <f>IF($B801="","",IFERROR(INDEX('Payment Plans'!$B$5:$B$254,MATCH($B801,'Payment Plans'!$A$5:$A$254,0)),""))</f>
        <v/>
      </c>
      <c r="D801" s="24">
        <f>IF($B801="","",IFERROR(INDEX('Payment Plans'!$D$5:$D$254,MATCH($B801,'Payment Plans'!$A$5:$A$254,0)),""))</f>
        <v/>
      </c>
      <c r="E801" s="46" t="n"/>
      <c r="F801" s="47" t="n"/>
      <c r="G801" s="18" t="n"/>
      <c r="H801" s="18" t="n"/>
      <c r="I801" s="18" t="n"/>
      <c r="J801" s="18" t="n"/>
      <c r="K801" s="18" t="n"/>
      <c r="L801" s="24">
        <f>IF($A801="","",IF(COUNTIF('Payment Plans'!$A$5:$A$254,$B801)=0,"Unknown Plan ID",IF(AND($G801="Posted",$E801&gt;Setup!$B$3),"Future-Dated Payment",IF(COUNTIF($A$5:$A$1004,$A801)&gt;1,"Duplicate Payment ID","OK"))))</f>
        <v/>
      </c>
      <c r="M801" s="24">
        <f>IF($A801="","",IF(OR($B801="",$E801="",$F801&lt;=0,$G801="",$H801="",$J801=""),"Review",IF($L801&lt;&gt;"OK","Review","OK")))</f>
        <v/>
      </c>
    </row>
    <row r="802">
      <c r="A802" s="18" t="n"/>
      <c r="B802" s="18" t="n"/>
      <c r="C802" s="24">
        <f>IF($B802="","",IFERROR(INDEX('Payment Plans'!$B$5:$B$254,MATCH($B802,'Payment Plans'!$A$5:$A$254,0)),""))</f>
        <v/>
      </c>
      <c r="D802" s="24">
        <f>IF($B802="","",IFERROR(INDEX('Payment Plans'!$D$5:$D$254,MATCH($B802,'Payment Plans'!$A$5:$A$254,0)),""))</f>
        <v/>
      </c>
      <c r="E802" s="46" t="n"/>
      <c r="F802" s="47" t="n"/>
      <c r="G802" s="18" t="n"/>
      <c r="H802" s="18" t="n"/>
      <c r="I802" s="18" t="n"/>
      <c r="J802" s="18" t="n"/>
      <c r="K802" s="18" t="n"/>
      <c r="L802" s="24">
        <f>IF($A802="","",IF(COUNTIF('Payment Plans'!$A$5:$A$254,$B802)=0,"Unknown Plan ID",IF(AND($G802="Posted",$E802&gt;Setup!$B$3),"Future-Dated Payment",IF(COUNTIF($A$5:$A$1004,$A802)&gt;1,"Duplicate Payment ID","OK"))))</f>
        <v/>
      </c>
      <c r="M802" s="24">
        <f>IF($A802="","",IF(OR($B802="",$E802="",$F802&lt;=0,$G802="",$H802="",$J802=""),"Review",IF($L802&lt;&gt;"OK","Review","OK")))</f>
        <v/>
      </c>
    </row>
    <row r="803">
      <c r="A803" s="18" t="n"/>
      <c r="B803" s="18" t="n"/>
      <c r="C803" s="24">
        <f>IF($B803="","",IFERROR(INDEX('Payment Plans'!$B$5:$B$254,MATCH($B803,'Payment Plans'!$A$5:$A$254,0)),""))</f>
        <v/>
      </c>
      <c r="D803" s="24">
        <f>IF($B803="","",IFERROR(INDEX('Payment Plans'!$D$5:$D$254,MATCH($B803,'Payment Plans'!$A$5:$A$254,0)),""))</f>
        <v/>
      </c>
      <c r="E803" s="46" t="n"/>
      <c r="F803" s="47" t="n"/>
      <c r="G803" s="18" t="n"/>
      <c r="H803" s="18" t="n"/>
      <c r="I803" s="18" t="n"/>
      <c r="J803" s="18" t="n"/>
      <c r="K803" s="18" t="n"/>
      <c r="L803" s="24">
        <f>IF($A803="","",IF(COUNTIF('Payment Plans'!$A$5:$A$254,$B803)=0,"Unknown Plan ID",IF(AND($G803="Posted",$E803&gt;Setup!$B$3),"Future-Dated Payment",IF(COUNTIF($A$5:$A$1004,$A803)&gt;1,"Duplicate Payment ID","OK"))))</f>
        <v/>
      </c>
      <c r="M803" s="24">
        <f>IF($A803="","",IF(OR($B803="",$E803="",$F803&lt;=0,$G803="",$H803="",$J803=""),"Review",IF($L803&lt;&gt;"OK","Review","OK")))</f>
        <v/>
      </c>
    </row>
    <row r="804">
      <c r="A804" s="18" t="n"/>
      <c r="B804" s="18" t="n"/>
      <c r="C804" s="24">
        <f>IF($B804="","",IFERROR(INDEX('Payment Plans'!$B$5:$B$254,MATCH($B804,'Payment Plans'!$A$5:$A$254,0)),""))</f>
        <v/>
      </c>
      <c r="D804" s="24">
        <f>IF($B804="","",IFERROR(INDEX('Payment Plans'!$D$5:$D$254,MATCH($B804,'Payment Plans'!$A$5:$A$254,0)),""))</f>
        <v/>
      </c>
      <c r="E804" s="46" t="n"/>
      <c r="F804" s="47" t="n"/>
      <c r="G804" s="18" t="n"/>
      <c r="H804" s="18" t="n"/>
      <c r="I804" s="18" t="n"/>
      <c r="J804" s="18" t="n"/>
      <c r="K804" s="18" t="n"/>
      <c r="L804" s="24">
        <f>IF($A804="","",IF(COUNTIF('Payment Plans'!$A$5:$A$254,$B804)=0,"Unknown Plan ID",IF(AND($G804="Posted",$E804&gt;Setup!$B$3),"Future-Dated Payment",IF(COUNTIF($A$5:$A$1004,$A804)&gt;1,"Duplicate Payment ID","OK"))))</f>
        <v/>
      </c>
      <c r="M804" s="24">
        <f>IF($A804="","",IF(OR($B804="",$E804="",$F804&lt;=0,$G804="",$H804="",$J804=""),"Review",IF($L804&lt;&gt;"OK","Review","OK")))</f>
        <v/>
      </c>
    </row>
    <row r="805">
      <c r="A805" s="18" t="n"/>
      <c r="B805" s="18" t="n"/>
      <c r="C805" s="24">
        <f>IF($B805="","",IFERROR(INDEX('Payment Plans'!$B$5:$B$254,MATCH($B805,'Payment Plans'!$A$5:$A$254,0)),""))</f>
        <v/>
      </c>
      <c r="D805" s="24">
        <f>IF($B805="","",IFERROR(INDEX('Payment Plans'!$D$5:$D$254,MATCH($B805,'Payment Plans'!$A$5:$A$254,0)),""))</f>
        <v/>
      </c>
      <c r="E805" s="46" t="n"/>
      <c r="F805" s="47" t="n"/>
      <c r="G805" s="18" t="n"/>
      <c r="H805" s="18" t="n"/>
      <c r="I805" s="18" t="n"/>
      <c r="J805" s="18" t="n"/>
      <c r="K805" s="18" t="n"/>
      <c r="L805" s="24">
        <f>IF($A805="","",IF(COUNTIF('Payment Plans'!$A$5:$A$254,$B805)=0,"Unknown Plan ID",IF(AND($G805="Posted",$E805&gt;Setup!$B$3),"Future-Dated Payment",IF(COUNTIF($A$5:$A$1004,$A805)&gt;1,"Duplicate Payment ID","OK"))))</f>
        <v/>
      </c>
      <c r="M805" s="24">
        <f>IF($A805="","",IF(OR($B805="",$E805="",$F805&lt;=0,$G805="",$H805="",$J805=""),"Review",IF($L805&lt;&gt;"OK","Review","OK")))</f>
        <v/>
      </c>
    </row>
    <row r="806">
      <c r="A806" s="18" t="n"/>
      <c r="B806" s="18" t="n"/>
      <c r="C806" s="24">
        <f>IF($B806="","",IFERROR(INDEX('Payment Plans'!$B$5:$B$254,MATCH($B806,'Payment Plans'!$A$5:$A$254,0)),""))</f>
        <v/>
      </c>
      <c r="D806" s="24">
        <f>IF($B806="","",IFERROR(INDEX('Payment Plans'!$D$5:$D$254,MATCH($B806,'Payment Plans'!$A$5:$A$254,0)),""))</f>
        <v/>
      </c>
      <c r="E806" s="46" t="n"/>
      <c r="F806" s="47" t="n"/>
      <c r="G806" s="18" t="n"/>
      <c r="H806" s="18" t="n"/>
      <c r="I806" s="18" t="n"/>
      <c r="J806" s="18" t="n"/>
      <c r="K806" s="18" t="n"/>
      <c r="L806" s="24">
        <f>IF($A806="","",IF(COUNTIF('Payment Plans'!$A$5:$A$254,$B806)=0,"Unknown Plan ID",IF(AND($G806="Posted",$E806&gt;Setup!$B$3),"Future-Dated Payment",IF(COUNTIF($A$5:$A$1004,$A806)&gt;1,"Duplicate Payment ID","OK"))))</f>
        <v/>
      </c>
      <c r="M806" s="24">
        <f>IF($A806="","",IF(OR($B806="",$E806="",$F806&lt;=0,$G806="",$H806="",$J806=""),"Review",IF($L806&lt;&gt;"OK","Review","OK")))</f>
        <v/>
      </c>
    </row>
    <row r="807">
      <c r="A807" s="18" t="n"/>
      <c r="B807" s="18" t="n"/>
      <c r="C807" s="24">
        <f>IF($B807="","",IFERROR(INDEX('Payment Plans'!$B$5:$B$254,MATCH($B807,'Payment Plans'!$A$5:$A$254,0)),""))</f>
        <v/>
      </c>
      <c r="D807" s="24">
        <f>IF($B807="","",IFERROR(INDEX('Payment Plans'!$D$5:$D$254,MATCH($B807,'Payment Plans'!$A$5:$A$254,0)),""))</f>
        <v/>
      </c>
      <c r="E807" s="46" t="n"/>
      <c r="F807" s="47" t="n"/>
      <c r="G807" s="18" t="n"/>
      <c r="H807" s="18" t="n"/>
      <c r="I807" s="18" t="n"/>
      <c r="J807" s="18" t="n"/>
      <c r="K807" s="18" t="n"/>
      <c r="L807" s="24">
        <f>IF($A807="","",IF(COUNTIF('Payment Plans'!$A$5:$A$254,$B807)=0,"Unknown Plan ID",IF(AND($G807="Posted",$E807&gt;Setup!$B$3),"Future-Dated Payment",IF(COUNTIF($A$5:$A$1004,$A807)&gt;1,"Duplicate Payment ID","OK"))))</f>
        <v/>
      </c>
      <c r="M807" s="24">
        <f>IF($A807="","",IF(OR($B807="",$E807="",$F807&lt;=0,$G807="",$H807="",$J807=""),"Review",IF($L807&lt;&gt;"OK","Review","OK")))</f>
        <v/>
      </c>
    </row>
    <row r="808">
      <c r="A808" s="18" t="n"/>
      <c r="B808" s="18" t="n"/>
      <c r="C808" s="24">
        <f>IF($B808="","",IFERROR(INDEX('Payment Plans'!$B$5:$B$254,MATCH($B808,'Payment Plans'!$A$5:$A$254,0)),""))</f>
        <v/>
      </c>
      <c r="D808" s="24">
        <f>IF($B808="","",IFERROR(INDEX('Payment Plans'!$D$5:$D$254,MATCH($B808,'Payment Plans'!$A$5:$A$254,0)),""))</f>
        <v/>
      </c>
      <c r="E808" s="46" t="n"/>
      <c r="F808" s="47" t="n"/>
      <c r="G808" s="18" t="n"/>
      <c r="H808" s="18" t="n"/>
      <c r="I808" s="18" t="n"/>
      <c r="J808" s="18" t="n"/>
      <c r="K808" s="18" t="n"/>
      <c r="L808" s="24">
        <f>IF($A808="","",IF(COUNTIF('Payment Plans'!$A$5:$A$254,$B808)=0,"Unknown Plan ID",IF(AND($G808="Posted",$E808&gt;Setup!$B$3),"Future-Dated Payment",IF(COUNTIF($A$5:$A$1004,$A808)&gt;1,"Duplicate Payment ID","OK"))))</f>
        <v/>
      </c>
      <c r="M808" s="24">
        <f>IF($A808="","",IF(OR($B808="",$E808="",$F808&lt;=0,$G808="",$H808="",$J808=""),"Review",IF($L808&lt;&gt;"OK","Review","OK")))</f>
        <v/>
      </c>
    </row>
    <row r="809">
      <c r="A809" s="18" t="n"/>
      <c r="B809" s="18" t="n"/>
      <c r="C809" s="24">
        <f>IF($B809="","",IFERROR(INDEX('Payment Plans'!$B$5:$B$254,MATCH($B809,'Payment Plans'!$A$5:$A$254,0)),""))</f>
        <v/>
      </c>
      <c r="D809" s="24">
        <f>IF($B809="","",IFERROR(INDEX('Payment Plans'!$D$5:$D$254,MATCH($B809,'Payment Plans'!$A$5:$A$254,0)),""))</f>
        <v/>
      </c>
      <c r="E809" s="46" t="n"/>
      <c r="F809" s="47" t="n"/>
      <c r="G809" s="18" t="n"/>
      <c r="H809" s="18" t="n"/>
      <c r="I809" s="18" t="n"/>
      <c r="J809" s="18" t="n"/>
      <c r="K809" s="18" t="n"/>
      <c r="L809" s="24">
        <f>IF($A809="","",IF(COUNTIF('Payment Plans'!$A$5:$A$254,$B809)=0,"Unknown Plan ID",IF(AND($G809="Posted",$E809&gt;Setup!$B$3),"Future-Dated Payment",IF(COUNTIF($A$5:$A$1004,$A809)&gt;1,"Duplicate Payment ID","OK"))))</f>
        <v/>
      </c>
      <c r="M809" s="24">
        <f>IF($A809="","",IF(OR($B809="",$E809="",$F809&lt;=0,$G809="",$H809="",$J809=""),"Review",IF($L809&lt;&gt;"OK","Review","OK")))</f>
        <v/>
      </c>
    </row>
    <row r="810">
      <c r="A810" s="18" t="n"/>
      <c r="B810" s="18" t="n"/>
      <c r="C810" s="24">
        <f>IF($B810="","",IFERROR(INDEX('Payment Plans'!$B$5:$B$254,MATCH($B810,'Payment Plans'!$A$5:$A$254,0)),""))</f>
        <v/>
      </c>
      <c r="D810" s="24">
        <f>IF($B810="","",IFERROR(INDEX('Payment Plans'!$D$5:$D$254,MATCH($B810,'Payment Plans'!$A$5:$A$254,0)),""))</f>
        <v/>
      </c>
      <c r="E810" s="46" t="n"/>
      <c r="F810" s="47" t="n"/>
      <c r="G810" s="18" t="n"/>
      <c r="H810" s="18" t="n"/>
      <c r="I810" s="18" t="n"/>
      <c r="J810" s="18" t="n"/>
      <c r="K810" s="18" t="n"/>
      <c r="L810" s="24">
        <f>IF($A810="","",IF(COUNTIF('Payment Plans'!$A$5:$A$254,$B810)=0,"Unknown Plan ID",IF(AND($G810="Posted",$E810&gt;Setup!$B$3),"Future-Dated Payment",IF(COUNTIF($A$5:$A$1004,$A810)&gt;1,"Duplicate Payment ID","OK"))))</f>
        <v/>
      </c>
      <c r="M810" s="24">
        <f>IF($A810="","",IF(OR($B810="",$E810="",$F810&lt;=0,$G810="",$H810="",$J810=""),"Review",IF($L810&lt;&gt;"OK","Review","OK")))</f>
        <v/>
      </c>
    </row>
    <row r="811">
      <c r="A811" s="18" t="n"/>
      <c r="B811" s="18" t="n"/>
      <c r="C811" s="24">
        <f>IF($B811="","",IFERROR(INDEX('Payment Plans'!$B$5:$B$254,MATCH($B811,'Payment Plans'!$A$5:$A$254,0)),""))</f>
        <v/>
      </c>
      <c r="D811" s="24">
        <f>IF($B811="","",IFERROR(INDEX('Payment Plans'!$D$5:$D$254,MATCH($B811,'Payment Plans'!$A$5:$A$254,0)),""))</f>
        <v/>
      </c>
      <c r="E811" s="46" t="n"/>
      <c r="F811" s="47" t="n"/>
      <c r="G811" s="18" t="n"/>
      <c r="H811" s="18" t="n"/>
      <c r="I811" s="18" t="n"/>
      <c r="J811" s="18" t="n"/>
      <c r="K811" s="18" t="n"/>
      <c r="L811" s="24">
        <f>IF($A811="","",IF(COUNTIF('Payment Plans'!$A$5:$A$254,$B811)=0,"Unknown Plan ID",IF(AND($G811="Posted",$E811&gt;Setup!$B$3),"Future-Dated Payment",IF(COUNTIF($A$5:$A$1004,$A811)&gt;1,"Duplicate Payment ID","OK"))))</f>
        <v/>
      </c>
      <c r="M811" s="24">
        <f>IF($A811="","",IF(OR($B811="",$E811="",$F811&lt;=0,$G811="",$H811="",$J811=""),"Review",IF($L811&lt;&gt;"OK","Review","OK")))</f>
        <v/>
      </c>
    </row>
    <row r="812">
      <c r="A812" s="18" t="n"/>
      <c r="B812" s="18" t="n"/>
      <c r="C812" s="24">
        <f>IF($B812="","",IFERROR(INDEX('Payment Plans'!$B$5:$B$254,MATCH($B812,'Payment Plans'!$A$5:$A$254,0)),""))</f>
        <v/>
      </c>
      <c r="D812" s="24">
        <f>IF($B812="","",IFERROR(INDEX('Payment Plans'!$D$5:$D$254,MATCH($B812,'Payment Plans'!$A$5:$A$254,0)),""))</f>
        <v/>
      </c>
      <c r="E812" s="46" t="n"/>
      <c r="F812" s="47" t="n"/>
      <c r="G812" s="18" t="n"/>
      <c r="H812" s="18" t="n"/>
      <c r="I812" s="18" t="n"/>
      <c r="J812" s="18" t="n"/>
      <c r="K812" s="18" t="n"/>
      <c r="L812" s="24">
        <f>IF($A812="","",IF(COUNTIF('Payment Plans'!$A$5:$A$254,$B812)=0,"Unknown Plan ID",IF(AND($G812="Posted",$E812&gt;Setup!$B$3),"Future-Dated Payment",IF(COUNTIF($A$5:$A$1004,$A812)&gt;1,"Duplicate Payment ID","OK"))))</f>
        <v/>
      </c>
      <c r="M812" s="24">
        <f>IF($A812="","",IF(OR($B812="",$E812="",$F812&lt;=0,$G812="",$H812="",$J812=""),"Review",IF($L812&lt;&gt;"OK","Review","OK")))</f>
        <v/>
      </c>
    </row>
    <row r="813">
      <c r="A813" s="18" t="n"/>
      <c r="B813" s="18" t="n"/>
      <c r="C813" s="24">
        <f>IF($B813="","",IFERROR(INDEX('Payment Plans'!$B$5:$B$254,MATCH($B813,'Payment Plans'!$A$5:$A$254,0)),""))</f>
        <v/>
      </c>
      <c r="D813" s="24">
        <f>IF($B813="","",IFERROR(INDEX('Payment Plans'!$D$5:$D$254,MATCH($B813,'Payment Plans'!$A$5:$A$254,0)),""))</f>
        <v/>
      </c>
      <c r="E813" s="46" t="n"/>
      <c r="F813" s="47" t="n"/>
      <c r="G813" s="18" t="n"/>
      <c r="H813" s="18" t="n"/>
      <c r="I813" s="18" t="n"/>
      <c r="J813" s="18" t="n"/>
      <c r="K813" s="18" t="n"/>
      <c r="L813" s="24">
        <f>IF($A813="","",IF(COUNTIF('Payment Plans'!$A$5:$A$254,$B813)=0,"Unknown Plan ID",IF(AND($G813="Posted",$E813&gt;Setup!$B$3),"Future-Dated Payment",IF(COUNTIF($A$5:$A$1004,$A813)&gt;1,"Duplicate Payment ID","OK"))))</f>
        <v/>
      </c>
      <c r="M813" s="24">
        <f>IF($A813="","",IF(OR($B813="",$E813="",$F813&lt;=0,$G813="",$H813="",$J813=""),"Review",IF($L813&lt;&gt;"OK","Review","OK")))</f>
        <v/>
      </c>
    </row>
    <row r="814">
      <c r="A814" s="18" t="n"/>
      <c r="B814" s="18" t="n"/>
      <c r="C814" s="24">
        <f>IF($B814="","",IFERROR(INDEX('Payment Plans'!$B$5:$B$254,MATCH($B814,'Payment Plans'!$A$5:$A$254,0)),""))</f>
        <v/>
      </c>
      <c r="D814" s="24">
        <f>IF($B814="","",IFERROR(INDEX('Payment Plans'!$D$5:$D$254,MATCH($B814,'Payment Plans'!$A$5:$A$254,0)),""))</f>
        <v/>
      </c>
      <c r="E814" s="46" t="n"/>
      <c r="F814" s="47" t="n"/>
      <c r="G814" s="18" t="n"/>
      <c r="H814" s="18" t="n"/>
      <c r="I814" s="18" t="n"/>
      <c r="J814" s="18" t="n"/>
      <c r="K814" s="18" t="n"/>
      <c r="L814" s="24">
        <f>IF($A814="","",IF(COUNTIF('Payment Plans'!$A$5:$A$254,$B814)=0,"Unknown Plan ID",IF(AND($G814="Posted",$E814&gt;Setup!$B$3),"Future-Dated Payment",IF(COUNTIF($A$5:$A$1004,$A814)&gt;1,"Duplicate Payment ID","OK"))))</f>
        <v/>
      </c>
      <c r="M814" s="24">
        <f>IF($A814="","",IF(OR($B814="",$E814="",$F814&lt;=0,$G814="",$H814="",$J814=""),"Review",IF($L814&lt;&gt;"OK","Review","OK")))</f>
        <v/>
      </c>
    </row>
    <row r="815">
      <c r="A815" s="18" t="n"/>
      <c r="B815" s="18" t="n"/>
      <c r="C815" s="24">
        <f>IF($B815="","",IFERROR(INDEX('Payment Plans'!$B$5:$B$254,MATCH($B815,'Payment Plans'!$A$5:$A$254,0)),""))</f>
        <v/>
      </c>
      <c r="D815" s="24">
        <f>IF($B815="","",IFERROR(INDEX('Payment Plans'!$D$5:$D$254,MATCH($B815,'Payment Plans'!$A$5:$A$254,0)),""))</f>
        <v/>
      </c>
      <c r="E815" s="46" t="n"/>
      <c r="F815" s="47" t="n"/>
      <c r="G815" s="18" t="n"/>
      <c r="H815" s="18" t="n"/>
      <c r="I815" s="18" t="n"/>
      <c r="J815" s="18" t="n"/>
      <c r="K815" s="18" t="n"/>
      <c r="L815" s="24">
        <f>IF($A815="","",IF(COUNTIF('Payment Plans'!$A$5:$A$254,$B815)=0,"Unknown Plan ID",IF(AND($G815="Posted",$E815&gt;Setup!$B$3),"Future-Dated Payment",IF(COUNTIF($A$5:$A$1004,$A815)&gt;1,"Duplicate Payment ID","OK"))))</f>
        <v/>
      </c>
      <c r="M815" s="24">
        <f>IF($A815="","",IF(OR($B815="",$E815="",$F815&lt;=0,$G815="",$H815="",$J815=""),"Review",IF($L815&lt;&gt;"OK","Review","OK")))</f>
        <v/>
      </c>
    </row>
    <row r="816">
      <c r="A816" s="18" t="n"/>
      <c r="B816" s="18" t="n"/>
      <c r="C816" s="24">
        <f>IF($B816="","",IFERROR(INDEX('Payment Plans'!$B$5:$B$254,MATCH($B816,'Payment Plans'!$A$5:$A$254,0)),""))</f>
        <v/>
      </c>
      <c r="D816" s="24">
        <f>IF($B816="","",IFERROR(INDEX('Payment Plans'!$D$5:$D$254,MATCH($B816,'Payment Plans'!$A$5:$A$254,0)),""))</f>
        <v/>
      </c>
      <c r="E816" s="46" t="n"/>
      <c r="F816" s="47" t="n"/>
      <c r="G816" s="18" t="n"/>
      <c r="H816" s="18" t="n"/>
      <c r="I816" s="18" t="n"/>
      <c r="J816" s="18" t="n"/>
      <c r="K816" s="18" t="n"/>
      <c r="L816" s="24">
        <f>IF($A816="","",IF(COUNTIF('Payment Plans'!$A$5:$A$254,$B816)=0,"Unknown Plan ID",IF(AND($G816="Posted",$E816&gt;Setup!$B$3),"Future-Dated Payment",IF(COUNTIF($A$5:$A$1004,$A816)&gt;1,"Duplicate Payment ID","OK"))))</f>
        <v/>
      </c>
      <c r="M816" s="24">
        <f>IF($A816="","",IF(OR($B816="",$E816="",$F816&lt;=0,$G816="",$H816="",$J816=""),"Review",IF($L816&lt;&gt;"OK","Review","OK")))</f>
        <v/>
      </c>
    </row>
    <row r="817">
      <c r="A817" s="18" t="n"/>
      <c r="B817" s="18" t="n"/>
      <c r="C817" s="24">
        <f>IF($B817="","",IFERROR(INDEX('Payment Plans'!$B$5:$B$254,MATCH($B817,'Payment Plans'!$A$5:$A$254,0)),""))</f>
        <v/>
      </c>
      <c r="D817" s="24">
        <f>IF($B817="","",IFERROR(INDEX('Payment Plans'!$D$5:$D$254,MATCH($B817,'Payment Plans'!$A$5:$A$254,0)),""))</f>
        <v/>
      </c>
      <c r="E817" s="46" t="n"/>
      <c r="F817" s="47" t="n"/>
      <c r="G817" s="18" t="n"/>
      <c r="H817" s="18" t="n"/>
      <c r="I817" s="18" t="n"/>
      <c r="J817" s="18" t="n"/>
      <c r="K817" s="18" t="n"/>
      <c r="L817" s="24">
        <f>IF($A817="","",IF(COUNTIF('Payment Plans'!$A$5:$A$254,$B817)=0,"Unknown Plan ID",IF(AND($G817="Posted",$E817&gt;Setup!$B$3),"Future-Dated Payment",IF(COUNTIF($A$5:$A$1004,$A817)&gt;1,"Duplicate Payment ID","OK"))))</f>
        <v/>
      </c>
      <c r="M817" s="24">
        <f>IF($A817="","",IF(OR($B817="",$E817="",$F817&lt;=0,$G817="",$H817="",$J817=""),"Review",IF($L817&lt;&gt;"OK","Review","OK")))</f>
        <v/>
      </c>
    </row>
    <row r="818">
      <c r="A818" s="18" t="n"/>
      <c r="B818" s="18" t="n"/>
      <c r="C818" s="24">
        <f>IF($B818="","",IFERROR(INDEX('Payment Plans'!$B$5:$B$254,MATCH($B818,'Payment Plans'!$A$5:$A$254,0)),""))</f>
        <v/>
      </c>
      <c r="D818" s="24">
        <f>IF($B818="","",IFERROR(INDEX('Payment Plans'!$D$5:$D$254,MATCH($B818,'Payment Plans'!$A$5:$A$254,0)),""))</f>
        <v/>
      </c>
      <c r="E818" s="46" t="n"/>
      <c r="F818" s="47" t="n"/>
      <c r="G818" s="18" t="n"/>
      <c r="H818" s="18" t="n"/>
      <c r="I818" s="18" t="n"/>
      <c r="J818" s="18" t="n"/>
      <c r="K818" s="18" t="n"/>
      <c r="L818" s="24">
        <f>IF($A818="","",IF(COUNTIF('Payment Plans'!$A$5:$A$254,$B818)=0,"Unknown Plan ID",IF(AND($G818="Posted",$E818&gt;Setup!$B$3),"Future-Dated Payment",IF(COUNTIF($A$5:$A$1004,$A818)&gt;1,"Duplicate Payment ID","OK"))))</f>
        <v/>
      </c>
      <c r="M818" s="24">
        <f>IF($A818="","",IF(OR($B818="",$E818="",$F818&lt;=0,$G818="",$H818="",$J818=""),"Review",IF($L818&lt;&gt;"OK","Review","OK")))</f>
        <v/>
      </c>
    </row>
    <row r="819">
      <c r="A819" s="18" t="n"/>
      <c r="B819" s="18" t="n"/>
      <c r="C819" s="24">
        <f>IF($B819="","",IFERROR(INDEX('Payment Plans'!$B$5:$B$254,MATCH($B819,'Payment Plans'!$A$5:$A$254,0)),""))</f>
        <v/>
      </c>
      <c r="D819" s="24">
        <f>IF($B819="","",IFERROR(INDEX('Payment Plans'!$D$5:$D$254,MATCH($B819,'Payment Plans'!$A$5:$A$254,0)),""))</f>
        <v/>
      </c>
      <c r="E819" s="46" t="n"/>
      <c r="F819" s="47" t="n"/>
      <c r="G819" s="18" t="n"/>
      <c r="H819" s="18" t="n"/>
      <c r="I819" s="18" t="n"/>
      <c r="J819" s="18" t="n"/>
      <c r="K819" s="18" t="n"/>
      <c r="L819" s="24">
        <f>IF($A819="","",IF(COUNTIF('Payment Plans'!$A$5:$A$254,$B819)=0,"Unknown Plan ID",IF(AND($G819="Posted",$E819&gt;Setup!$B$3),"Future-Dated Payment",IF(COUNTIF($A$5:$A$1004,$A819)&gt;1,"Duplicate Payment ID","OK"))))</f>
        <v/>
      </c>
      <c r="M819" s="24">
        <f>IF($A819="","",IF(OR($B819="",$E819="",$F819&lt;=0,$G819="",$H819="",$J819=""),"Review",IF($L819&lt;&gt;"OK","Review","OK")))</f>
        <v/>
      </c>
    </row>
    <row r="820">
      <c r="A820" s="18" t="n"/>
      <c r="B820" s="18" t="n"/>
      <c r="C820" s="24">
        <f>IF($B820="","",IFERROR(INDEX('Payment Plans'!$B$5:$B$254,MATCH($B820,'Payment Plans'!$A$5:$A$254,0)),""))</f>
        <v/>
      </c>
      <c r="D820" s="24">
        <f>IF($B820="","",IFERROR(INDEX('Payment Plans'!$D$5:$D$254,MATCH($B820,'Payment Plans'!$A$5:$A$254,0)),""))</f>
        <v/>
      </c>
      <c r="E820" s="46" t="n"/>
      <c r="F820" s="47" t="n"/>
      <c r="G820" s="18" t="n"/>
      <c r="H820" s="18" t="n"/>
      <c r="I820" s="18" t="n"/>
      <c r="J820" s="18" t="n"/>
      <c r="K820" s="18" t="n"/>
      <c r="L820" s="24">
        <f>IF($A820="","",IF(COUNTIF('Payment Plans'!$A$5:$A$254,$B820)=0,"Unknown Plan ID",IF(AND($G820="Posted",$E820&gt;Setup!$B$3),"Future-Dated Payment",IF(COUNTIF($A$5:$A$1004,$A820)&gt;1,"Duplicate Payment ID","OK"))))</f>
        <v/>
      </c>
      <c r="M820" s="24">
        <f>IF($A820="","",IF(OR($B820="",$E820="",$F820&lt;=0,$G820="",$H820="",$J820=""),"Review",IF($L820&lt;&gt;"OK","Review","OK")))</f>
        <v/>
      </c>
    </row>
    <row r="821">
      <c r="A821" s="18" t="n"/>
      <c r="B821" s="18" t="n"/>
      <c r="C821" s="24">
        <f>IF($B821="","",IFERROR(INDEX('Payment Plans'!$B$5:$B$254,MATCH($B821,'Payment Plans'!$A$5:$A$254,0)),""))</f>
        <v/>
      </c>
      <c r="D821" s="24">
        <f>IF($B821="","",IFERROR(INDEX('Payment Plans'!$D$5:$D$254,MATCH($B821,'Payment Plans'!$A$5:$A$254,0)),""))</f>
        <v/>
      </c>
      <c r="E821" s="46" t="n"/>
      <c r="F821" s="47" t="n"/>
      <c r="G821" s="18" t="n"/>
      <c r="H821" s="18" t="n"/>
      <c r="I821" s="18" t="n"/>
      <c r="J821" s="18" t="n"/>
      <c r="K821" s="18" t="n"/>
      <c r="L821" s="24">
        <f>IF($A821="","",IF(COUNTIF('Payment Plans'!$A$5:$A$254,$B821)=0,"Unknown Plan ID",IF(AND($G821="Posted",$E821&gt;Setup!$B$3),"Future-Dated Payment",IF(COUNTIF($A$5:$A$1004,$A821)&gt;1,"Duplicate Payment ID","OK"))))</f>
        <v/>
      </c>
      <c r="M821" s="24">
        <f>IF($A821="","",IF(OR($B821="",$E821="",$F821&lt;=0,$G821="",$H821="",$J821=""),"Review",IF($L821&lt;&gt;"OK","Review","OK")))</f>
        <v/>
      </c>
    </row>
    <row r="822">
      <c r="A822" s="18" t="n"/>
      <c r="B822" s="18" t="n"/>
      <c r="C822" s="24">
        <f>IF($B822="","",IFERROR(INDEX('Payment Plans'!$B$5:$B$254,MATCH($B822,'Payment Plans'!$A$5:$A$254,0)),""))</f>
        <v/>
      </c>
      <c r="D822" s="24">
        <f>IF($B822="","",IFERROR(INDEX('Payment Plans'!$D$5:$D$254,MATCH($B822,'Payment Plans'!$A$5:$A$254,0)),""))</f>
        <v/>
      </c>
      <c r="E822" s="46" t="n"/>
      <c r="F822" s="47" t="n"/>
      <c r="G822" s="18" t="n"/>
      <c r="H822" s="18" t="n"/>
      <c r="I822" s="18" t="n"/>
      <c r="J822" s="18" t="n"/>
      <c r="K822" s="18" t="n"/>
      <c r="L822" s="24">
        <f>IF($A822="","",IF(COUNTIF('Payment Plans'!$A$5:$A$254,$B822)=0,"Unknown Plan ID",IF(AND($G822="Posted",$E822&gt;Setup!$B$3),"Future-Dated Payment",IF(COUNTIF($A$5:$A$1004,$A822)&gt;1,"Duplicate Payment ID","OK"))))</f>
        <v/>
      </c>
      <c r="M822" s="24">
        <f>IF($A822="","",IF(OR($B822="",$E822="",$F822&lt;=0,$G822="",$H822="",$J822=""),"Review",IF($L822&lt;&gt;"OK","Review","OK")))</f>
        <v/>
      </c>
    </row>
    <row r="823">
      <c r="A823" s="18" t="n"/>
      <c r="B823" s="18" t="n"/>
      <c r="C823" s="24">
        <f>IF($B823="","",IFERROR(INDEX('Payment Plans'!$B$5:$B$254,MATCH($B823,'Payment Plans'!$A$5:$A$254,0)),""))</f>
        <v/>
      </c>
      <c r="D823" s="24">
        <f>IF($B823="","",IFERROR(INDEX('Payment Plans'!$D$5:$D$254,MATCH($B823,'Payment Plans'!$A$5:$A$254,0)),""))</f>
        <v/>
      </c>
      <c r="E823" s="46" t="n"/>
      <c r="F823" s="47" t="n"/>
      <c r="G823" s="18" t="n"/>
      <c r="H823" s="18" t="n"/>
      <c r="I823" s="18" t="n"/>
      <c r="J823" s="18" t="n"/>
      <c r="K823" s="18" t="n"/>
      <c r="L823" s="24">
        <f>IF($A823="","",IF(COUNTIF('Payment Plans'!$A$5:$A$254,$B823)=0,"Unknown Plan ID",IF(AND($G823="Posted",$E823&gt;Setup!$B$3),"Future-Dated Payment",IF(COUNTIF($A$5:$A$1004,$A823)&gt;1,"Duplicate Payment ID","OK"))))</f>
        <v/>
      </c>
      <c r="M823" s="24">
        <f>IF($A823="","",IF(OR($B823="",$E823="",$F823&lt;=0,$G823="",$H823="",$J823=""),"Review",IF($L823&lt;&gt;"OK","Review","OK")))</f>
        <v/>
      </c>
    </row>
    <row r="824">
      <c r="A824" s="18" t="n"/>
      <c r="B824" s="18" t="n"/>
      <c r="C824" s="24">
        <f>IF($B824="","",IFERROR(INDEX('Payment Plans'!$B$5:$B$254,MATCH($B824,'Payment Plans'!$A$5:$A$254,0)),""))</f>
        <v/>
      </c>
      <c r="D824" s="24">
        <f>IF($B824="","",IFERROR(INDEX('Payment Plans'!$D$5:$D$254,MATCH($B824,'Payment Plans'!$A$5:$A$254,0)),""))</f>
        <v/>
      </c>
      <c r="E824" s="46" t="n"/>
      <c r="F824" s="47" t="n"/>
      <c r="G824" s="18" t="n"/>
      <c r="H824" s="18" t="n"/>
      <c r="I824" s="18" t="n"/>
      <c r="J824" s="18" t="n"/>
      <c r="K824" s="18" t="n"/>
      <c r="L824" s="24">
        <f>IF($A824="","",IF(COUNTIF('Payment Plans'!$A$5:$A$254,$B824)=0,"Unknown Plan ID",IF(AND($G824="Posted",$E824&gt;Setup!$B$3),"Future-Dated Payment",IF(COUNTIF($A$5:$A$1004,$A824)&gt;1,"Duplicate Payment ID","OK"))))</f>
        <v/>
      </c>
      <c r="M824" s="24">
        <f>IF($A824="","",IF(OR($B824="",$E824="",$F824&lt;=0,$G824="",$H824="",$J824=""),"Review",IF($L824&lt;&gt;"OK","Review","OK")))</f>
        <v/>
      </c>
    </row>
    <row r="825">
      <c r="A825" s="18" t="n"/>
      <c r="B825" s="18" t="n"/>
      <c r="C825" s="24">
        <f>IF($B825="","",IFERROR(INDEX('Payment Plans'!$B$5:$B$254,MATCH($B825,'Payment Plans'!$A$5:$A$254,0)),""))</f>
        <v/>
      </c>
      <c r="D825" s="24">
        <f>IF($B825="","",IFERROR(INDEX('Payment Plans'!$D$5:$D$254,MATCH($B825,'Payment Plans'!$A$5:$A$254,0)),""))</f>
        <v/>
      </c>
      <c r="E825" s="46" t="n"/>
      <c r="F825" s="47" t="n"/>
      <c r="G825" s="18" t="n"/>
      <c r="H825" s="18" t="n"/>
      <c r="I825" s="18" t="n"/>
      <c r="J825" s="18" t="n"/>
      <c r="K825" s="18" t="n"/>
      <c r="L825" s="24">
        <f>IF($A825="","",IF(COUNTIF('Payment Plans'!$A$5:$A$254,$B825)=0,"Unknown Plan ID",IF(AND($G825="Posted",$E825&gt;Setup!$B$3),"Future-Dated Payment",IF(COUNTIF($A$5:$A$1004,$A825)&gt;1,"Duplicate Payment ID","OK"))))</f>
        <v/>
      </c>
      <c r="M825" s="24">
        <f>IF($A825="","",IF(OR($B825="",$E825="",$F825&lt;=0,$G825="",$H825="",$J825=""),"Review",IF($L825&lt;&gt;"OK","Review","OK")))</f>
        <v/>
      </c>
    </row>
    <row r="826">
      <c r="A826" s="18" t="n"/>
      <c r="B826" s="18" t="n"/>
      <c r="C826" s="24">
        <f>IF($B826="","",IFERROR(INDEX('Payment Plans'!$B$5:$B$254,MATCH($B826,'Payment Plans'!$A$5:$A$254,0)),""))</f>
        <v/>
      </c>
      <c r="D826" s="24">
        <f>IF($B826="","",IFERROR(INDEX('Payment Plans'!$D$5:$D$254,MATCH($B826,'Payment Plans'!$A$5:$A$254,0)),""))</f>
        <v/>
      </c>
      <c r="E826" s="46" t="n"/>
      <c r="F826" s="47" t="n"/>
      <c r="G826" s="18" t="n"/>
      <c r="H826" s="18" t="n"/>
      <c r="I826" s="18" t="n"/>
      <c r="J826" s="18" t="n"/>
      <c r="K826" s="18" t="n"/>
      <c r="L826" s="24">
        <f>IF($A826="","",IF(COUNTIF('Payment Plans'!$A$5:$A$254,$B826)=0,"Unknown Plan ID",IF(AND($G826="Posted",$E826&gt;Setup!$B$3),"Future-Dated Payment",IF(COUNTIF($A$5:$A$1004,$A826)&gt;1,"Duplicate Payment ID","OK"))))</f>
        <v/>
      </c>
      <c r="M826" s="24">
        <f>IF($A826="","",IF(OR($B826="",$E826="",$F826&lt;=0,$G826="",$H826="",$J826=""),"Review",IF($L826&lt;&gt;"OK","Review","OK")))</f>
        <v/>
      </c>
    </row>
    <row r="827">
      <c r="A827" s="18" t="n"/>
      <c r="B827" s="18" t="n"/>
      <c r="C827" s="24">
        <f>IF($B827="","",IFERROR(INDEX('Payment Plans'!$B$5:$B$254,MATCH($B827,'Payment Plans'!$A$5:$A$254,0)),""))</f>
        <v/>
      </c>
      <c r="D827" s="24">
        <f>IF($B827="","",IFERROR(INDEX('Payment Plans'!$D$5:$D$254,MATCH($B827,'Payment Plans'!$A$5:$A$254,0)),""))</f>
        <v/>
      </c>
      <c r="E827" s="46" t="n"/>
      <c r="F827" s="47" t="n"/>
      <c r="G827" s="18" t="n"/>
      <c r="H827" s="18" t="n"/>
      <c r="I827" s="18" t="n"/>
      <c r="J827" s="18" t="n"/>
      <c r="K827" s="18" t="n"/>
      <c r="L827" s="24">
        <f>IF($A827="","",IF(COUNTIF('Payment Plans'!$A$5:$A$254,$B827)=0,"Unknown Plan ID",IF(AND($G827="Posted",$E827&gt;Setup!$B$3),"Future-Dated Payment",IF(COUNTIF($A$5:$A$1004,$A827)&gt;1,"Duplicate Payment ID","OK"))))</f>
        <v/>
      </c>
      <c r="M827" s="24">
        <f>IF($A827="","",IF(OR($B827="",$E827="",$F827&lt;=0,$G827="",$H827="",$J827=""),"Review",IF($L827&lt;&gt;"OK","Review","OK")))</f>
        <v/>
      </c>
    </row>
    <row r="828">
      <c r="A828" s="18" t="n"/>
      <c r="B828" s="18" t="n"/>
      <c r="C828" s="24">
        <f>IF($B828="","",IFERROR(INDEX('Payment Plans'!$B$5:$B$254,MATCH($B828,'Payment Plans'!$A$5:$A$254,0)),""))</f>
        <v/>
      </c>
      <c r="D828" s="24">
        <f>IF($B828="","",IFERROR(INDEX('Payment Plans'!$D$5:$D$254,MATCH($B828,'Payment Plans'!$A$5:$A$254,0)),""))</f>
        <v/>
      </c>
      <c r="E828" s="46" t="n"/>
      <c r="F828" s="47" t="n"/>
      <c r="G828" s="18" t="n"/>
      <c r="H828" s="18" t="n"/>
      <c r="I828" s="18" t="n"/>
      <c r="J828" s="18" t="n"/>
      <c r="K828" s="18" t="n"/>
      <c r="L828" s="24">
        <f>IF($A828="","",IF(COUNTIF('Payment Plans'!$A$5:$A$254,$B828)=0,"Unknown Plan ID",IF(AND($G828="Posted",$E828&gt;Setup!$B$3),"Future-Dated Payment",IF(COUNTIF($A$5:$A$1004,$A828)&gt;1,"Duplicate Payment ID","OK"))))</f>
        <v/>
      </c>
      <c r="M828" s="24">
        <f>IF($A828="","",IF(OR($B828="",$E828="",$F828&lt;=0,$G828="",$H828="",$J828=""),"Review",IF($L828&lt;&gt;"OK","Review","OK")))</f>
        <v/>
      </c>
    </row>
    <row r="829">
      <c r="A829" s="18" t="n"/>
      <c r="B829" s="18" t="n"/>
      <c r="C829" s="24">
        <f>IF($B829="","",IFERROR(INDEX('Payment Plans'!$B$5:$B$254,MATCH($B829,'Payment Plans'!$A$5:$A$254,0)),""))</f>
        <v/>
      </c>
      <c r="D829" s="24">
        <f>IF($B829="","",IFERROR(INDEX('Payment Plans'!$D$5:$D$254,MATCH($B829,'Payment Plans'!$A$5:$A$254,0)),""))</f>
        <v/>
      </c>
      <c r="E829" s="46" t="n"/>
      <c r="F829" s="47" t="n"/>
      <c r="G829" s="18" t="n"/>
      <c r="H829" s="18" t="n"/>
      <c r="I829" s="18" t="n"/>
      <c r="J829" s="18" t="n"/>
      <c r="K829" s="18" t="n"/>
      <c r="L829" s="24">
        <f>IF($A829="","",IF(COUNTIF('Payment Plans'!$A$5:$A$254,$B829)=0,"Unknown Plan ID",IF(AND($G829="Posted",$E829&gt;Setup!$B$3),"Future-Dated Payment",IF(COUNTIF($A$5:$A$1004,$A829)&gt;1,"Duplicate Payment ID","OK"))))</f>
        <v/>
      </c>
      <c r="M829" s="24">
        <f>IF($A829="","",IF(OR($B829="",$E829="",$F829&lt;=0,$G829="",$H829="",$J829=""),"Review",IF($L829&lt;&gt;"OK","Review","OK")))</f>
        <v/>
      </c>
    </row>
    <row r="830">
      <c r="A830" s="18" t="n"/>
      <c r="B830" s="18" t="n"/>
      <c r="C830" s="24">
        <f>IF($B830="","",IFERROR(INDEX('Payment Plans'!$B$5:$B$254,MATCH($B830,'Payment Plans'!$A$5:$A$254,0)),""))</f>
        <v/>
      </c>
      <c r="D830" s="24">
        <f>IF($B830="","",IFERROR(INDEX('Payment Plans'!$D$5:$D$254,MATCH($B830,'Payment Plans'!$A$5:$A$254,0)),""))</f>
        <v/>
      </c>
      <c r="E830" s="46" t="n"/>
      <c r="F830" s="47" t="n"/>
      <c r="G830" s="18" t="n"/>
      <c r="H830" s="18" t="n"/>
      <c r="I830" s="18" t="n"/>
      <c r="J830" s="18" t="n"/>
      <c r="K830" s="18" t="n"/>
      <c r="L830" s="24">
        <f>IF($A830="","",IF(COUNTIF('Payment Plans'!$A$5:$A$254,$B830)=0,"Unknown Plan ID",IF(AND($G830="Posted",$E830&gt;Setup!$B$3),"Future-Dated Payment",IF(COUNTIF($A$5:$A$1004,$A830)&gt;1,"Duplicate Payment ID","OK"))))</f>
        <v/>
      </c>
      <c r="M830" s="24">
        <f>IF($A830="","",IF(OR($B830="",$E830="",$F830&lt;=0,$G830="",$H830="",$J830=""),"Review",IF($L830&lt;&gt;"OK","Review","OK")))</f>
        <v/>
      </c>
    </row>
    <row r="831">
      <c r="A831" s="18" t="n"/>
      <c r="B831" s="18" t="n"/>
      <c r="C831" s="24">
        <f>IF($B831="","",IFERROR(INDEX('Payment Plans'!$B$5:$B$254,MATCH($B831,'Payment Plans'!$A$5:$A$254,0)),""))</f>
        <v/>
      </c>
      <c r="D831" s="24">
        <f>IF($B831="","",IFERROR(INDEX('Payment Plans'!$D$5:$D$254,MATCH($B831,'Payment Plans'!$A$5:$A$254,0)),""))</f>
        <v/>
      </c>
      <c r="E831" s="46" t="n"/>
      <c r="F831" s="47" t="n"/>
      <c r="G831" s="18" t="n"/>
      <c r="H831" s="18" t="n"/>
      <c r="I831" s="18" t="n"/>
      <c r="J831" s="18" t="n"/>
      <c r="K831" s="18" t="n"/>
      <c r="L831" s="24">
        <f>IF($A831="","",IF(COUNTIF('Payment Plans'!$A$5:$A$254,$B831)=0,"Unknown Plan ID",IF(AND($G831="Posted",$E831&gt;Setup!$B$3),"Future-Dated Payment",IF(COUNTIF($A$5:$A$1004,$A831)&gt;1,"Duplicate Payment ID","OK"))))</f>
        <v/>
      </c>
      <c r="M831" s="24">
        <f>IF($A831="","",IF(OR($B831="",$E831="",$F831&lt;=0,$G831="",$H831="",$J831=""),"Review",IF($L831&lt;&gt;"OK","Review","OK")))</f>
        <v/>
      </c>
    </row>
    <row r="832">
      <c r="A832" s="18" t="n"/>
      <c r="B832" s="18" t="n"/>
      <c r="C832" s="24">
        <f>IF($B832="","",IFERROR(INDEX('Payment Plans'!$B$5:$B$254,MATCH($B832,'Payment Plans'!$A$5:$A$254,0)),""))</f>
        <v/>
      </c>
      <c r="D832" s="24">
        <f>IF($B832="","",IFERROR(INDEX('Payment Plans'!$D$5:$D$254,MATCH($B832,'Payment Plans'!$A$5:$A$254,0)),""))</f>
        <v/>
      </c>
      <c r="E832" s="46" t="n"/>
      <c r="F832" s="47" t="n"/>
      <c r="G832" s="18" t="n"/>
      <c r="H832" s="18" t="n"/>
      <c r="I832" s="18" t="n"/>
      <c r="J832" s="18" t="n"/>
      <c r="K832" s="18" t="n"/>
      <c r="L832" s="24">
        <f>IF($A832="","",IF(COUNTIF('Payment Plans'!$A$5:$A$254,$B832)=0,"Unknown Plan ID",IF(AND($G832="Posted",$E832&gt;Setup!$B$3),"Future-Dated Payment",IF(COUNTIF($A$5:$A$1004,$A832)&gt;1,"Duplicate Payment ID","OK"))))</f>
        <v/>
      </c>
      <c r="M832" s="24">
        <f>IF($A832="","",IF(OR($B832="",$E832="",$F832&lt;=0,$G832="",$H832="",$J832=""),"Review",IF($L832&lt;&gt;"OK","Review","OK")))</f>
        <v/>
      </c>
    </row>
    <row r="833">
      <c r="A833" s="18" t="n"/>
      <c r="B833" s="18" t="n"/>
      <c r="C833" s="24">
        <f>IF($B833="","",IFERROR(INDEX('Payment Plans'!$B$5:$B$254,MATCH($B833,'Payment Plans'!$A$5:$A$254,0)),""))</f>
        <v/>
      </c>
      <c r="D833" s="24">
        <f>IF($B833="","",IFERROR(INDEX('Payment Plans'!$D$5:$D$254,MATCH($B833,'Payment Plans'!$A$5:$A$254,0)),""))</f>
        <v/>
      </c>
      <c r="E833" s="46" t="n"/>
      <c r="F833" s="47" t="n"/>
      <c r="G833" s="18" t="n"/>
      <c r="H833" s="18" t="n"/>
      <c r="I833" s="18" t="n"/>
      <c r="J833" s="18" t="n"/>
      <c r="K833" s="18" t="n"/>
      <c r="L833" s="24">
        <f>IF($A833="","",IF(COUNTIF('Payment Plans'!$A$5:$A$254,$B833)=0,"Unknown Plan ID",IF(AND($G833="Posted",$E833&gt;Setup!$B$3),"Future-Dated Payment",IF(COUNTIF($A$5:$A$1004,$A833)&gt;1,"Duplicate Payment ID","OK"))))</f>
        <v/>
      </c>
      <c r="M833" s="24">
        <f>IF($A833="","",IF(OR($B833="",$E833="",$F833&lt;=0,$G833="",$H833="",$J833=""),"Review",IF($L833&lt;&gt;"OK","Review","OK")))</f>
        <v/>
      </c>
    </row>
    <row r="834">
      <c r="A834" s="18" t="n"/>
      <c r="B834" s="18" t="n"/>
      <c r="C834" s="24">
        <f>IF($B834="","",IFERROR(INDEX('Payment Plans'!$B$5:$B$254,MATCH($B834,'Payment Plans'!$A$5:$A$254,0)),""))</f>
        <v/>
      </c>
      <c r="D834" s="24">
        <f>IF($B834="","",IFERROR(INDEX('Payment Plans'!$D$5:$D$254,MATCH($B834,'Payment Plans'!$A$5:$A$254,0)),""))</f>
        <v/>
      </c>
      <c r="E834" s="46" t="n"/>
      <c r="F834" s="47" t="n"/>
      <c r="G834" s="18" t="n"/>
      <c r="H834" s="18" t="n"/>
      <c r="I834" s="18" t="n"/>
      <c r="J834" s="18" t="n"/>
      <c r="K834" s="18" t="n"/>
      <c r="L834" s="24">
        <f>IF($A834="","",IF(COUNTIF('Payment Plans'!$A$5:$A$254,$B834)=0,"Unknown Plan ID",IF(AND($G834="Posted",$E834&gt;Setup!$B$3),"Future-Dated Payment",IF(COUNTIF($A$5:$A$1004,$A834)&gt;1,"Duplicate Payment ID","OK"))))</f>
        <v/>
      </c>
      <c r="M834" s="24">
        <f>IF($A834="","",IF(OR($B834="",$E834="",$F834&lt;=0,$G834="",$H834="",$J834=""),"Review",IF($L834&lt;&gt;"OK","Review","OK")))</f>
        <v/>
      </c>
    </row>
    <row r="835">
      <c r="A835" s="18" t="n"/>
      <c r="B835" s="18" t="n"/>
      <c r="C835" s="24">
        <f>IF($B835="","",IFERROR(INDEX('Payment Plans'!$B$5:$B$254,MATCH($B835,'Payment Plans'!$A$5:$A$254,0)),""))</f>
        <v/>
      </c>
      <c r="D835" s="24">
        <f>IF($B835="","",IFERROR(INDEX('Payment Plans'!$D$5:$D$254,MATCH($B835,'Payment Plans'!$A$5:$A$254,0)),""))</f>
        <v/>
      </c>
      <c r="E835" s="46" t="n"/>
      <c r="F835" s="47" t="n"/>
      <c r="G835" s="18" t="n"/>
      <c r="H835" s="18" t="n"/>
      <c r="I835" s="18" t="n"/>
      <c r="J835" s="18" t="n"/>
      <c r="K835" s="18" t="n"/>
      <c r="L835" s="24">
        <f>IF($A835="","",IF(COUNTIF('Payment Plans'!$A$5:$A$254,$B835)=0,"Unknown Plan ID",IF(AND($G835="Posted",$E835&gt;Setup!$B$3),"Future-Dated Payment",IF(COUNTIF($A$5:$A$1004,$A835)&gt;1,"Duplicate Payment ID","OK"))))</f>
        <v/>
      </c>
      <c r="M835" s="24">
        <f>IF($A835="","",IF(OR($B835="",$E835="",$F835&lt;=0,$G835="",$H835="",$J835=""),"Review",IF($L835&lt;&gt;"OK","Review","OK")))</f>
        <v/>
      </c>
    </row>
    <row r="836">
      <c r="A836" s="18" t="n"/>
      <c r="B836" s="18" t="n"/>
      <c r="C836" s="24">
        <f>IF($B836="","",IFERROR(INDEX('Payment Plans'!$B$5:$B$254,MATCH($B836,'Payment Plans'!$A$5:$A$254,0)),""))</f>
        <v/>
      </c>
      <c r="D836" s="24">
        <f>IF($B836="","",IFERROR(INDEX('Payment Plans'!$D$5:$D$254,MATCH($B836,'Payment Plans'!$A$5:$A$254,0)),""))</f>
        <v/>
      </c>
      <c r="E836" s="46" t="n"/>
      <c r="F836" s="47" t="n"/>
      <c r="G836" s="18" t="n"/>
      <c r="H836" s="18" t="n"/>
      <c r="I836" s="18" t="n"/>
      <c r="J836" s="18" t="n"/>
      <c r="K836" s="18" t="n"/>
      <c r="L836" s="24">
        <f>IF($A836="","",IF(COUNTIF('Payment Plans'!$A$5:$A$254,$B836)=0,"Unknown Plan ID",IF(AND($G836="Posted",$E836&gt;Setup!$B$3),"Future-Dated Payment",IF(COUNTIF($A$5:$A$1004,$A836)&gt;1,"Duplicate Payment ID","OK"))))</f>
        <v/>
      </c>
      <c r="M836" s="24">
        <f>IF($A836="","",IF(OR($B836="",$E836="",$F836&lt;=0,$G836="",$H836="",$J836=""),"Review",IF($L836&lt;&gt;"OK","Review","OK")))</f>
        <v/>
      </c>
    </row>
    <row r="837">
      <c r="A837" s="18" t="n"/>
      <c r="B837" s="18" t="n"/>
      <c r="C837" s="24">
        <f>IF($B837="","",IFERROR(INDEX('Payment Plans'!$B$5:$B$254,MATCH($B837,'Payment Plans'!$A$5:$A$254,0)),""))</f>
        <v/>
      </c>
      <c r="D837" s="24">
        <f>IF($B837="","",IFERROR(INDEX('Payment Plans'!$D$5:$D$254,MATCH($B837,'Payment Plans'!$A$5:$A$254,0)),""))</f>
        <v/>
      </c>
      <c r="E837" s="46" t="n"/>
      <c r="F837" s="47" t="n"/>
      <c r="G837" s="18" t="n"/>
      <c r="H837" s="18" t="n"/>
      <c r="I837" s="18" t="n"/>
      <c r="J837" s="18" t="n"/>
      <c r="K837" s="18" t="n"/>
      <c r="L837" s="24">
        <f>IF($A837="","",IF(COUNTIF('Payment Plans'!$A$5:$A$254,$B837)=0,"Unknown Plan ID",IF(AND($G837="Posted",$E837&gt;Setup!$B$3),"Future-Dated Payment",IF(COUNTIF($A$5:$A$1004,$A837)&gt;1,"Duplicate Payment ID","OK"))))</f>
        <v/>
      </c>
      <c r="M837" s="24">
        <f>IF($A837="","",IF(OR($B837="",$E837="",$F837&lt;=0,$G837="",$H837="",$J837=""),"Review",IF($L837&lt;&gt;"OK","Review","OK")))</f>
        <v/>
      </c>
    </row>
    <row r="838">
      <c r="A838" s="18" t="n"/>
      <c r="B838" s="18" t="n"/>
      <c r="C838" s="24">
        <f>IF($B838="","",IFERROR(INDEX('Payment Plans'!$B$5:$B$254,MATCH($B838,'Payment Plans'!$A$5:$A$254,0)),""))</f>
        <v/>
      </c>
      <c r="D838" s="24">
        <f>IF($B838="","",IFERROR(INDEX('Payment Plans'!$D$5:$D$254,MATCH($B838,'Payment Plans'!$A$5:$A$254,0)),""))</f>
        <v/>
      </c>
      <c r="E838" s="46" t="n"/>
      <c r="F838" s="47" t="n"/>
      <c r="G838" s="18" t="n"/>
      <c r="H838" s="18" t="n"/>
      <c r="I838" s="18" t="n"/>
      <c r="J838" s="18" t="n"/>
      <c r="K838" s="18" t="n"/>
      <c r="L838" s="24">
        <f>IF($A838="","",IF(COUNTIF('Payment Plans'!$A$5:$A$254,$B838)=0,"Unknown Plan ID",IF(AND($G838="Posted",$E838&gt;Setup!$B$3),"Future-Dated Payment",IF(COUNTIF($A$5:$A$1004,$A838)&gt;1,"Duplicate Payment ID","OK"))))</f>
        <v/>
      </c>
      <c r="M838" s="24">
        <f>IF($A838="","",IF(OR($B838="",$E838="",$F838&lt;=0,$G838="",$H838="",$J838=""),"Review",IF($L838&lt;&gt;"OK","Review","OK")))</f>
        <v/>
      </c>
    </row>
    <row r="839">
      <c r="A839" s="18" t="n"/>
      <c r="B839" s="18" t="n"/>
      <c r="C839" s="24">
        <f>IF($B839="","",IFERROR(INDEX('Payment Plans'!$B$5:$B$254,MATCH($B839,'Payment Plans'!$A$5:$A$254,0)),""))</f>
        <v/>
      </c>
      <c r="D839" s="24">
        <f>IF($B839="","",IFERROR(INDEX('Payment Plans'!$D$5:$D$254,MATCH($B839,'Payment Plans'!$A$5:$A$254,0)),""))</f>
        <v/>
      </c>
      <c r="E839" s="46" t="n"/>
      <c r="F839" s="47" t="n"/>
      <c r="G839" s="18" t="n"/>
      <c r="H839" s="18" t="n"/>
      <c r="I839" s="18" t="n"/>
      <c r="J839" s="18" t="n"/>
      <c r="K839" s="18" t="n"/>
      <c r="L839" s="24">
        <f>IF($A839="","",IF(COUNTIF('Payment Plans'!$A$5:$A$254,$B839)=0,"Unknown Plan ID",IF(AND($G839="Posted",$E839&gt;Setup!$B$3),"Future-Dated Payment",IF(COUNTIF($A$5:$A$1004,$A839)&gt;1,"Duplicate Payment ID","OK"))))</f>
        <v/>
      </c>
      <c r="M839" s="24">
        <f>IF($A839="","",IF(OR($B839="",$E839="",$F839&lt;=0,$G839="",$H839="",$J839=""),"Review",IF($L839&lt;&gt;"OK","Review","OK")))</f>
        <v/>
      </c>
    </row>
    <row r="840">
      <c r="A840" s="18" t="n"/>
      <c r="B840" s="18" t="n"/>
      <c r="C840" s="24">
        <f>IF($B840="","",IFERROR(INDEX('Payment Plans'!$B$5:$B$254,MATCH($B840,'Payment Plans'!$A$5:$A$254,0)),""))</f>
        <v/>
      </c>
      <c r="D840" s="24">
        <f>IF($B840="","",IFERROR(INDEX('Payment Plans'!$D$5:$D$254,MATCH($B840,'Payment Plans'!$A$5:$A$254,0)),""))</f>
        <v/>
      </c>
      <c r="E840" s="46" t="n"/>
      <c r="F840" s="47" t="n"/>
      <c r="G840" s="18" t="n"/>
      <c r="H840" s="18" t="n"/>
      <c r="I840" s="18" t="n"/>
      <c r="J840" s="18" t="n"/>
      <c r="K840" s="18" t="n"/>
      <c r="L840" s="24">
        <f>IF($A840="","",IF(COUNTIF('Payment Plans'!$A$5:$A$254,$B840)=0,"Unknown Plan ID",IF(AND($G840="Posted",$E840&gt;Setup!$B$3),"Future-Dated Payment",IF(COUNTIF($A$5:$A$1004,$A840)&gt;1,"Duplicate Payment ID","OK"))))</f>
        <v/>
      </c>
      <c r="M840" s="24">
        <f>IF($A840="","",IF(OR($B840="",$E840="",$F840&lt;=0,$G840="",$H840="",$J840=""),"Review",IF($L840&lt;&gt;"OK","Review","OK")))</f>
        <v/>
      </c>
    </row>
    <row r="841">
      <c r="A841" s="18" t="n"/>
      <c r="B841" s="18" t="n"/>
      <c r="C841" s="24">
        <f>IF($B841="","",IFERROR(INDEX('Payment Plans'!$B$5:$B$254,MATCH($B841,'Payment Plans'!$A$5:$A$254,0)),""))</f>
        <v/>
      </c>
      <c r="D841" s="24">
        <f>IF($B841="","",IFERROR(INDEX('Payment Plans'!$D$5:$D$254,MATCH($B841,'Payment Plans'!$A$5:$A$254,0)),""))</f>
        <v/>
      </c>
      <c r="E841" s="46" t="n"/>
      <c r="F841" s="47" t="n"/>
      <c r="G841" s="18" t="n"/>
      <c r="H841" s="18" t="n"/>
      <c r="I841" s="18" t="n"/>
      <c r="J841" s="18" t="n"/>
      <c r="K841" s="18" t="n"/>
      <c r="L841" s="24">
        <f>IF($A841="","",IF(COUNTIF('Payment Plans'!$A$5:$A$254,$B841)=0,"Unknown Plan ID",IF(AND($G841="Posted",$E841&gt;Setup!$B$3),"Future-Dated Payment",IF(COUNTIF($A$5:$A$1004,$A841)&gt;1,"Duplicate Payment ID","OK"))))</f>
        <v/>
      </c>
      <c r="M841" s="24">
        <f>IF($A841="","",IF(OR($B841="",$E841="",$F841&lt;=0,$G841="",$H841="",$J841=""),"Review",IF($L841&lt;&gt;"OK","Review","OK")))</f>
        <v/>
      </c>
    </row>
    <row r="842">
      <c r="A842" s="18" t="n"/>
      <c r="B842" s="18" t="n"/>
      <c r="C842" s="24">
        <f>IF($B842="","",IFERROR(INDEX('Payment Plans'!$B$5:$B$254,MATCH($B842,'Payment Plans'!$A$5:$A$254,0)),""))</f>
        <v/>
      </c>
      <c r="D842" s="24">
        <f>IF($B842="","",IFERROR(INDEX('Payment Plans'!$D$5:$D$254,MATCH($B842,'Payment Plans'!$A$5:$A$254,0)),""))</f>
        <v/>
      </c>
      <c r="E842" s="46" t="n"/>
      <c r="F842" s="47" t="n"/>
      <c r="G842" s="18" t="n"/>
      <c r="H842" s="18" t="n"/>
      <c r="I842" s="18" t="n"/>
      <c r="J842" s="18" t="n"/>
      <c r="K842" s="18" t="n"/>
      <c r="L842" s="24">
        <f>IF($A842="","",IF(COUNTIF('Payment Plans'!$A$5:$A$254,$B842)=0,"Unknown Plan ID",IF(AND($G842="Posted",$E842&gt;Setup!$B$3),"Future-Dated Payment",IF(COUNTIF($A$5:$A$1004,$A842)&gt;1,"Duplicate Payment ID","OK"))))</f>
        <v/>
      </c>
      <c r="M842" s="24">
        <f>IF($A842="","",IF(OR($B842="",$E842="",$F842&lt;=0,$G842="",$H842="",$J842=""),"Review",IF($L842&lt;&gt;"OK","Review","OK")))</f>
        <v/>
      </c>
    </row>
    <row r="843">
      <c r="A843" s="18" t="n"/>
      <c r="B843" s="18" t="n"/>
      <c r="C843" s="24">
        <f>IF($B843="","",IFERROR(INDEX('Payment Plans'!$B$5:$B$254,MATCH($B843,'Payment Plans'!$A$5:$A$254,0)),""))</f>
        <v/>
      </c>
      <c r="D843" s="24">
        <f>IF($B843="","",IFERROR(INDEX('Payment Plans'!$D$5:$D$254,MATCH($B843,'Payment Plans'!$A$5:$A$254,0)),""))</f>
        <v/>
      </c>
      <c r="E843" s="46" t="n"/>
      <c r="F843" s="47" t="n"/>
      <c r="G843" s="18" t="n"/>
      <c r="H843" s="18" t="n"/>
      <c r="I843" s="18" t="n"/>
      <c r="J843" s="18" t="n"/>
      <c r="K843" s="18" t="n"/>
      <c r="L843" s="24">
        <f>IF($A843="","",IF(COUNTIF('Payment Plans'!$A$5:$A$254,$B843)=0,"Unknown Plan ID",IF(AND($G843="Posted",$E843&gt;Setup!$B$3),"Future-Dated Payment",IF(COUNTIF($A$5:$A$1004,$A843)&gt;1,"Duplicate Payment ID","OK"))))</f>
        <v/>
      </c>
      <c r="M843" s="24">
        <f>IF($A843="","",IF(OR($B843="",$E843="",$F843&lt;=0,$G843="",$H843="",$J843=""),"Review",IF($L843&lt;&gt;"OK","Review","OK")))</f>
        <v/>
      </c>
    </row>
    <row r="844">
      <c r="A844" s="18" t="n"/>
      <c r="B844" s="18" t="n"/>
      <c r="C844" s="24">
        <f>IF($B844="","",IFERROR(INDEX('Payment Plans'!$B$5:$B$254,MATCH($B844,'Payment Plans'!$A$5:$A$254,0)),""))</f>
        <v/>
      </c>
      <c r="D844" s="24">
        <f>IF($B844="","",IFERROR(INDEX('Payment Plans'!$D$5:$D$254,MATCH($B844,'Payment Plans'!$A$5:$A$254,0)),""))</f>
        <v/>
      </c>
      <c r="E844" s="46" t="n"/>
      <c r="F844" s="47" t="n"/>
      <c r="G844" s="18" t="n"/>
      <c r="H844" s="18" t="n"/>
      <c r="I844" s="18" t="n"/>
      <c r="J844" s="18" t="n"/>
      <c r="K844" s="18" t="n"/>
      <c r="L844" s="24">
        <f>IF($A844="","",IF(COUNTIF('Payment Plans'!$A$5:$A$254,$B844)=0,"Unknown Plan ID",IF(AND($G844="Posted",$E844&gt;Setup!$B$3),"Future-Dated Payment",IF(COUNTIF($A$5:$A$1004,$A844)&gt;1,"Duplicate Payment ID","OK"))))</f>
        <v/>
      </c>
      <c r="M844" s="24">
        <f>IF($A844="","",IF(OR($B844="",$E844="",$F844&lt;=0,$G844="",$H844="",$J844=""),"Review",IF($L844&lt;&gt;"OK","Review","OK")))</f>
        <v/>
      </c>
    </row>
    <row r="845">
      <c r="A845" s="18" t="n"/>
      <c r="B845" s="18" t="n"/>
      <c r="C845" s="24">
        <f>IF($B845="","",IFERROR(INDEX('Payment Plans'!$B$5:$B$254,MATCH($B845,'Payment Plans'!$A$5:$A$254,0)),""))</f>
        <v/>
      </c>
      <c r="D845" s="24">
        <f>IF($B845="","",IFERROR(INDEX('Payment Plans'!$D$5:$D$254,MATCH($B845,'Payment Plans'!$A$5:$A$254,0)),""))</f>
        <v/>
      </c>
      <c r="E845" s="46" t="n"/>
      <c r="F845" s="47" t="n"/>
      <c r="G845" s="18" t="n"/>
      <c r="H845" s="18" t="n"/>
      <c r="I845" s="18" t="n"/>
      <c r="J845" s="18" t="n"/>
      <c r="K845" s="18" t="n"/>
      <c r="L845" s="24">
        <f>IF($A845="","",IF(COUNTIF('Payment Plans'!$A$5:$A$254,$B845)=0,"Unknown Plan ID",IF(AND($G845="Posted",$E845&gt;Setup!$B$3),"Future-Dated Payment",IF(COUNTIF($A$5:$A$1004,$A845)&gt;1,"Duplicate Payment ID","OK"))))</f>
        <v/>
      </c>
      <c r="M845" s="24">
        <f>IF($A845="","",IF(OR($B845="",$E845="",$F845&lt;=0,$G845="",$H845="",$J845=""),"Review",IF($L845&lt;&gt;"OK","Review","OK")))</f>
        <v/>
      </c>
    </row>
    <row r="846">
      <c r="A846" s="18" t="n"/>
      <c r="B846" s="18" t="n"/>
      <c r="C846" s="24">
        <f>IF($B846="","",IFERROR(INDEX('Payment Plans'!$B$5:$B$254,MATCH($B846,'Payment Plans'!$A$5:$A$254,0)),""))</f>
        <v/>
      </c>
      <c r="D846" s="24">
        <f>IF($B846="","",IFERROR(INDEX('Payment Plans'!$D$5:$D$254,MATCH($B846,'Payment Plans'!$A$5:$A$254,0)),""))</f>
        <v/>
      </c>
      <c r="E846" s="46" t="n"/>
      <c r="F846" s="47" t="n"/>
      <c r="G846" s="18" t="n"/>
      <c r="H846" s="18" t="n"/>
      <c r="I846" s="18" t="n"/>
      <c r="J846" s="18" t="n"/>
      <c r="K846" s="18" t="n"/>
      <c r="L846" s="24">
        <f>IF($A846="","",IF(COUNTIF('Payment Plans'!$A$5:$A$254,$B846)=0,"Unknown Plan ID",IF(AND($G846="Posted",$E846&gt;Setup!$B$3),"Future-Dated Payment",IF(COUNTIF($A$5:$A$1004,$A846)&gt;1,"Duplicate Payment ID","OK"))))</f>
        <v/>
      </c>
      <c r="M846" s="24">
        <f>IF($A846="","",IF(OR($B846="",$E846="",$F846&lt;=0,$G846="",$H846="",$J846=""),"Review",IF($L846&lt;&gt;"OK","Review","OK")))</f>
        <v/>
      </c>
    </row>
    <row r="847">
      <c r="A847" s="18" t="n"/>
      <c r="B847" s="18" t="n"/>
      <c r="C847" s="24">
        <f>IF($B847="","",IFERROR(INDEX('Payment Plans'!$B$5:$B$254,MATCH($B847,'Payment Plans'!$A$5:$A$254,0)),""))</f>
        <v/>
      </c>
      <c r="D847" s="24">
        <f>IF($B847="","",IFERROR(INDEX('Payment Plans'!$D$5:$D$254,MATCH($B847,'Payment Plans'!$A$5:$A$254,0)),""))</f>
        <v/>
      </c>
      <c r="E847" s="46" t="n"/>
      <c r="F847" s="47" t="n"/>
      <c r="G847" s="18" t="n"/>
      <c r="H847" s="18" t="n"/>
      <c r="I847" s="18" t="n"/>
      <c r="J847" s="18" t="n"/>
      <c r="K847" s="18" t="n"/>
      <c r="L847" s="24">
        <f>IF($A847="","",IF(COUNTIF('Payment Plans'!$A$5:$A$254,$B847)=0,"Unknown Plan ID",IF(AND($G847="Posted",$E847&gt;Setup!$B$3),"Future-Dated Payment",IF(COUNTIF($A$5:$A$1004,$A847)&gt;1,"Duplicate Payment ID","OK"))))</f>
        <v/>
      </c>
      <c r="M847" s="24">
        <f>IF($A847="","",IF(OR($B847="",$E847="",$F847&lt;=0,$G847="",$H847="",$J847=""),"Review",IF($L847&lt;&gt;"OK","Review","OK")))</f>
        <v/>
      </c>
    </row>
    <row r="848">
      <c r="A848" s="18" t="n"/>
      <c r="B848" s="18" t="n"/>
      <c r="C848" s="24">
        <f>IF($B848="","",IFERROR(INDEX('Payment Plans'!$B$5:$B$254,MATCH($B848,'Payment Plans'!$A$5:$A$254,0)),""))</f>
        <v/>
      </c>
      <c r="D848" s="24">
        <f>IF($B848="","",IFERROR(INDEX('Payment Plans'!$D$5:$D$254,MATCH($B848,'Payment Plans'!$A$5:$A$254,0)),""))</f>
        <v/>
      </c>
      <c r="E848" s="46" t="n"/>
      <c r="F848" s="47" t="n"/>
      <c r="G848" s="18" t="n"/>
      <c r="H848" s="18" t="n"/>
      <c r="I848" s="18" t="n"/>
      <c r="J848" s="18" t="n"/>
      <c r="K848" s="18" t="n"/>
      <c r="L848" s="24">
        <f>IF($A848="","",IF(COUNTIF('Payment Plans'!$A$5:$A$254,$B848)=0,"Unknown Plan ID",IF(AND($G848="Posted",$E848&gt;Setup!$B$3),"Future-Dated Payment",IF(COUNTIF($A$5:$A$1004,$A848)&gt;1,"Duplicate Payment ID","OK"))))</f>
        <v/>
      </c>
      <c r="M848" s="24">
        <f>IF($A848="","",IF(OR($B848="",$E848="",$F848&lt;=0,$G848="",$H848="",$J848=""),"Review",IF($L848&lt;&gt;"OK","Review","OK")))</f>
        <v/>
      </c>
    </row>
    <row r="849">
      <c r="A849" s="18" t="n"/>
      <c r="B849" s="18" t="n"/>
      <c r="C849" s="24">
        <f>IF($B849="","",IFERROR(INDEX('Payment Plans'!$B$5:$B$254,MATCH($B849,'Payment Plans'!$A$5:$A$254,0)),""))</f>
        <v/>
      </c>
      <c r="D849" s="24">
        <f>IF($B849="","",IFERROR(INDEX('Payment Plans'!$D$5:$D$254,MATCH($B849,'Payment Plans'!$A$5:$A$254,0)),""))</f>
        <v/>
      </c>
      <c r="E849" s="46" t="n"/>
      <c r="F849" s="47" t="n"/>
      <c r="G849" s="18" t="n"/>
      <c r="H849" s="18" t="n"/>
      <c r="I849" s="18" t="n"/>
      <c r="J849" s="18" t="n"/>
      <c r="K849" s="18" t="n"/>
      <c r="L849" s="24">
        <f>IF($A849="","",IF(COUNTIF('Payment Plans'!$A$5:$A$254,$B849)=0,"Unknown Plan ID",IF(AND($G849="Posted",$E849&gt;Setup!$B$3),"Future-Dated Payment",IF(COUNTIF($A$5:$A$1004,$A849)&gt;1,"Duplicate Payment ID","OK"))))</f>
        <v/>
      </c>
      <c r="M849" s="24">
        <f>IF($A849="","",IF(OR($B849="",$E849="",$F849&lt;=0,$G849="",$H849="",$J849=""),"Review",IF($L849&lt;&gt;"OK","Review","OK")))</f>
        <v/>
      </c>
    </row>
    <row r="850">
      <c r="A850" s="18" t="n"/>
      <c r="B850" s="18" t="n"/>
      <c r="C850" s="24">
        <f>IF($B850="","",IFERROR(INDEX('Payment Plans'!$B$5:$B$254,MATCH($B850,'Payment Plans'!$A$5:$A$254,0)),""))</f>
        <v/>
      </c>
      <c r="D850" s="24">
        <f>IF($B850="","",IFERROR(INDEX('Payment Plans'!$D$5:$D$254,MATCH($B850,'Payment Plans'!$A$5:$A$254,0)),""))</f>
        <v/>
      </c>
      <c r="E850" s="46" t="n"/>
      <c r="F850" s="47" t="n"/>
      <c r="G850" s="18" t="n"/>
      <c r="H850" s="18" t="n"/>
      <c r="I850" s="18" t="n"/>
      <c r="J850" s="18" t="n"/>
      <c r="K850" s="18" t="n"/>
      <c r="L850" s="24">
        <f>IF($A850="","",IF(COUNTIF('Payment Plans'!$A$5:$A$254,$B850)=0,"Unknown Plan ID",IF(AND($G850="Posted",$E850&gt;Setup!$B$3),"Future-Dated Payment",IF(COUNTIF($A$5:$A$1004,$A850)&gt;1,"Duplicate Payment ID","OK"))))</f>
        <v/>
      </c>
      <c r="M850" s="24">
        <f>IF($A850="","",IF(OR($B850="",$E850="",$F850&lt;=0,$G850="",$H850="",$J850=""),"Review",IF($L850&lt;&gt;"OK","Review","OK")))</f>
        <v/>
      </c>
    </row>
    <row r="851">
      <c r="A851" s="18" t="n"/>
      <c r="B851" s="18" t="n"/>
      <c r="C851" s="24">
        <f>IF($B851="","",IFERROR(INDEX('Payment Plans'!$B$5:$B$254,MATCH($B851,'Payment Plans'!$A$5:$A$254,0)),""))</f>
        <v/>
      </c>
      <c r="D851" s="24">
        <f>IF($B851="","",IFERROR(INDEX('Payment Plans'!$D$5:$D$254,MATCH($B851,'Payment Plans'!$A$5:$A$254,0)),""))</f>
        <v/>
      </c>
      <c r="E851" s="46" t="n"/>
      <c r="F851" s="47" t="n"/>
      <c r="G851" s="18" t="n"/>
      <c r="H851" s="18" t="n"/>
      <c r="I851" s="18" t="n"/>
      <c r="J851" s="18" t="n"/>
      <c r="K851" s="18" t="n"/>
      <c r="L851" s="24">
        <f>IF($A851="","",IF(COUNTIF('Payment Plans'!$A$5:$A$254,$B851)=0,"Unknown Plan ID",IF(AND($G851="Posted",$E851&gt;Setup!$B$3),"Future-Dated Payment",IF(COUNTIF($A$5:$A$1004,$A851)&gt;1,"Duplicate Payment ID","OK"))))</f>
        <v/>
      </c>
      <c r="M851" s="24">
        <f>IF($A851="","",IF(OR($B851="",$E851="",$F851&lt;=0,$G851="",$H851="",$J851=""),"Review",IF($L851&lt;&gt;"OK","Review","OK")))</f>
        <v/>
      </c>
    </row>
    <row r="852">
      <c r="A852" s="18" t="n"/>
      <c r="B852" s="18" t="n"/>
      <c r="C852" s="24">
        <f>IF($B852="","",IFERROR(INDEX('Payment Plans'!$B$5:$B$254,MATCH($B852,'Payment Plans'!$A$5:$A$254,0)),""))</f>
        <v/>
      </c>
      <c r="D852" s="24">
        <f>IF($B852="","",IFERROR(INDEX('Payment Plans'!$D$5:$D$254,MATCH($B852,'Payment Plans'!$A$5:$A$254,0)),""))</f>
        <v/>
      </c>
      <c r="E852" s="46" t="n"/>
      <c r="F852" s="47" t="n"/>
      <c r="G852" s="18" t="n"/>
      <c r="H852" s="18" t="n"/>
      <c r="I852" s="18" t="n"/>
      <c r="J852" s="18" t="n"/>
      <c r="K852" s="18" t="n"/>
      <c r="L852" s="24">
        <f>IF($A852="","",IF(COUNTIF('Payment Plans'!$A$5:$A$254,$B852)=0,"Unknown Plan ID",IF(AND($G852="Posted",$E852&gt;Setup!$B$3),"Future-Dated Payment",IF(COUNTIF($A$5:$A$1004,$A852)&gt;1,"Duplicate Payment ID","OK"))))</f>
        <v/>
      </c>
      <c r="M852" s="24">
        <f>IF($A852="","",IF(OR($B852="",$E852="",$F852&lt;=0,$G852="",$H852="",$J852=""),"Review",IF($L852&lt;&gt;"OK","Review","OK")))</f>
        <v/>
      </c>
    </row>
    <row r="853">
      <c r="A853" s="18" t="n"/>
      <c r="B853" s="18" t="n"/>
      <c r="C853" s="24">
        <f>IF($B853="","",IFERROR(INDEX('Payment Plans'!$B$5:$B$254,MATCH($B853,'Payment Plans'!$A$5:$A$254,0)),""))</f>
        <v/>
      </c>
      <c r="D853" s="24">
        <f>IF($B853="","",IFERROR(INDEX('Payment Plans'!$D$5:$D$254,MATCH($B853,'Payment Plans'!$A$5:$A$254,0)),""))</f>
        <v/>
      </c>
      <c r="E853" s="46" t="n"/>
      <c r="F853" s="47" t="n"/>
      <c r="G853" s="18" t="n"/>
      <c r="H853" s="18" t="n"/>
      <c r="I853" s="18" t="n"/>
      <c r="J853" s="18" t="n"/>
      <c r="K853" s="18" t="n"/>
      <c r="L853" s="24">
        <f>IF($A853="","",IF(COUNTIF('Payment Plans'!$A$5:$A$254,$B853)=0,"Unknown Plan ID",IF(AND($G853="Posted",$E853&gt;Setup!$B$3),"Future-Dated Payment",IF(COUNTIF($A$5:$A$1004,$A853)&gt;1,"Duplicate Payment ID","OK"))))</f>
        <v/>
      </c>
      <c r="M853" s="24">
        <f>IF($A853="","",IF(OR($B853="",$E853="",$F853&lt;=0,$G853="",$H853="",$J853=""),"Review",IF($L853&lt;&gt;"OK","Review","OK")))</f>
        <v/>
      </c>
    </row>
    <row r="854">
      <c r="A854" s="18" t="n"/>
      <c r="B854" s="18" t="n"/>
      <c r="C854" s="24">
        <f>IF($B854="","",IFERROR(INDEX('Payment Plans'!$B$5:$B$254,MATCH($B854,'Payment Plans'!$A$5:$A$254,0)),""))</f>
        <v/>
      </c>
      <c r="D854" s="24">
        <f>IF($B854="","",IFERROR(INDEX('Payment Plans'!$D$5:$D$254,MATCH($B854,'Payment Plans'!$A$5:$A$254,0)),""))</f>
        <v/>
      </c>
      <c r="E854" s="46" t="n"/>
      <c r="F854" s="47" t="n"/>
      <c r="G854" s="18" t="n"/>
      <c r="H854" s="18" t="n"/>
      <c r="I854" s="18" t="n"/>
      <c r="J854" s="18" t="n"/>
      <c r="K854" s="18" t="n"/>
      <c r="L854" s="24">
        <f>IF($A854="","",IF(COUNTIF('Payment Plans'!$A$5:$A$254,$B854)=0,"Unknown Plan ID",IF(AND($G854="Posted",$E854&gt;Setup!$B$3),"Future-Dated Payment",IF(COUNTIF($A$5:$A$1004,$A854)&gt;1,"Duplicate Payment ID","OK"))))</f>
        <v/>
      </c>
      <c r="M854" s="24">
        <f>IF($A854="","",IF(OR($B854="",$E854="",$F854&lt;=0,$G854="",$H854="",$J854=""),"Review",IF($L854&lt;&gt;"OK","Review","OK")))</f>
        <v/>
      </c>
    </row>
    <row r="855">
      <c r="A855" s="18" t="n"/>
      <c r="B855" s="18" t="n"/>
      <c r="C855" s="24">
        <f>IF($B855="","",IFERROR(INDEX('Payment Plans'!$B$5:$B$254,MATCH($B855,'Payment Plans'!$A$5:$A$254,0)),""))</f>
        <v/>
      </c>
      <c r="D855" s="24">
        <f>IF($B855="","",IFERROR(INDEX('Payment Plans'!$D$5:$D$254,MATCH($B855,'Payment Plans'!$A$5:$A$254,0)),""))</f>
        <v/>
      </c>
      <c r="E855" s="46" t="n"/>
      <c r="F855" s="47" t="n"/>
      <c r="G855" s="18" t="n"/>
      <c r="H855" s="18" t="n"/>
      <c r="I855" s="18" t="n"/>
      <c r="J855" s="18" t="n"/>
      <c r="K855" s="18" t="n"/>
      <c r="L855" s="24">
        <f>IF($A855="","",IF(COUNTIF('Payment Plans'!$A$5:$A$254,$B855)=0,"Unknown Plan ID",IF(AND($G855="Posted",$E855&gt;Setup!$B$3),"Future-Dated Payment",IF(COUNTIF($A$5:$A$1004,$A855)&gt;1,"Duplicate Payment ID","OK"))))</f>
        <v/>
      </c>
      <c r="M855" s="24">
        <f>IF($A855="","",IF(OR($B855="",$E855="",$F855&lt;=0,$G855="",$H855="",$J855=""),"Review",IF($L855&lt;&gt;"OK","Review","OK")))</f>
        <v/>
      </c>
    </row>
    <row r="856">
      <c r="A856" s="18" t="n"/>
      <c r="B856" s="18" t="n"/>
      <c r="C856" s="24">
        <f>IF($B856="","",IFERROR(INDEX('Payment Plans'!$B$5:$B$254,MATCH($B856,'Payment Plans'!$A$5:$A$254,0)),""))</f>
        <v/>
      </c>
      <c r="D856" s="24">
        <f>IF($B856="","",IFERROR(INDEX('Payment Plans'!$D$5:$D$254,MATCH($B856,'Payment Plans'!$A$5:$A$254,0)),""))</f>
        <v/>
      </c>
      <c r="E856" s="46" t="n"/>
      <c r="F856" s="47" t="n"/>
      <c r="G856" s="18" t="n"/>
      <c r="H856" s="18" t="n"/>
      <c r="I856" s="18" t="n"/>
      <c r="J856" s="18" t="n"/>
      <c r="K856" s="18" t="n"/>
      <c r="L856" s="24">
        <f>IF($A856="","",IF(COUNTIF('Payment Plans'!$A$5:$A$254,$B856)=0,"Unknown Plan ID",IF(AND($G856="Posted",$E856&gt;Setup!$B$3),"Future-Dated Payment",IF(COUNTIF($A$5:$A$1004,$A856)&gt;1,"Duplicate Payment ID","OK"))))</f>
        <v/>
      </c>
      <c r="M856" s="24">
        <f>IF($A856="","",IF(OR($B856="",$E856="",$F856&lt;=0,$G856="",$H856="",$J856=""),"Review",IF($L856&lt;&gt;"OK","Review","OK")))</f>
        <v/>
      </c>
    </row>
    <row r="857">
      <c r="A857" s="18" t="n"/>
      <c r="B857" s="18" t="n"/>
      <c r="C857" s="24">
        <f>IF($B857="","",IFERROR(INDEX('Payment Plans'!$B$5:$B$254,MATCH($B857,'Payment Plans'!$A$5:$A$254,0)),""))</f>
        <v/>
      </c>
      <c r="D857" s="24">
        <f>IF($B857="","",IFERROR(INDEX('Payment Plans'!$D$5:$D$254,MATCH($B857,'Payment Plans'!$A$5:$A$254,0)),""))</f>
        <v/>
      </c>
      <c r="E857" s="46" t="n"/>
      <c r="F857" s="47" t="n"/>
      <c r="G857" s="18" t="n"/>
      <c r="H857" s="18" t="n"/>
      <c r="I857" s="18" t="n"/>
      <c r="J857" s="18" t="n"/>
      <c r="K857" s="18" t="n"/>
      <c r="L857" s="24">
        <f>IF($A857="","",IF(COUNTIF('Payment Plans'!$A$5:$A$254,$B857)=0,"Unknown Plan ID",IF(AND($G857="Posted",$E857&gt;Setup!$B$3),"Future-Dated Payment",IF(COUNTIF($A$5:$A$1004,$A857)&gt;1,"Duplicate Payment ID","OK"))))</f>
        <v/>
      </c>
      <c r="M857" s="24">
        <f>IF($A857="","",IF(OR($B857="",$E857="",$F857&lt;=0,$G857="",$H857="",$J857=""),"Review",IF($L857&lt;&gt;"OK","Review","OK")))</f>
        <v/>
      </c>
    </row>
    <row r="858">
      <c r="A858" s="18" t="n"/>
      <c r="B858" s="18" t="n"/>
      <c r="C858" s="24">
        <f>IF($B858="","",IFERROR(INDEX('Payment Plans'!$B$5:$B$254,MATCH($B858,'Payment Plans'!$A$5:$A$254,0)),""))</f>
        <v/>
      </c>
      <c r="D858" s="24">
        <f>IF($B858="","",IFERROR(INDEX('Payment Plans'!$D$5:$D$254,MATCH($B858,'Payment Plans'!$A$5:$A$254,0)),""))</f>
        <v/>
      </c>
      <c r="E858" s="46" t="n"/>
      <c r="F858" s="47" t="n"/>
      <c r="G858" s="18" t="n"/>
      <c r="H858" s="18" t="n"/>
      <c r="I858" s="18" t="n"/>
      <c r="J858" s="18" t="n"/>
      <c r="K858" s="18" t="n"/>
      <c r="L858" s="24">
        <f>IF($A858="","",IF(COUNTIF('Payment Plans'!$A$5:$A$254,$B858)=0,"Unknown Plan ID",IF(AND($G858="Posted",$E858&gt;Setup!$B$3),"Future-Dated Payment",IF(COUNTIF($A$5:$A$1004,$A858)&gt;1,"Duplicate Payment ID","OK"))))</f>
        <v/>
      </c>
      <c r="M858" s="24">
        <f>IF($A858="","",IF(OR($B858="",$E858="",$F858&lt;=0,$G858="",$H858="",$J858=""),"Review",IF($L858&lt;&gt;"OK","Review","OK")))</f>
        <v/>
      </c>
    </row>
    <row r="859">
      <c r="A859" s="18" t="n"/>
      <c r="B859" s="18" t="n"/>
      <c r="C859" s="24">
        <f>IF($B859="","",IFERROR(INDEX('Payment Plans'!$B$5:$B$254,MATCH($B859,'Payment Plans'!$A$5:$A$254,0)),""))</f>
        <v/>
      </c>
      <c r="D859" s="24">
        <f>IF($B859="","",IFERROR(INDEX('Payment Plans'!$D$5:$D$254,MATCH($B859,'Payment Plans'!$A$5:$A$254,0)),""))</f>
        <v/>
      </c>
      <c r="E859" s="46" t="n"/>
      <c r="F859" s="47" t="n"/>
      <c r="G859" s="18" t="n"/>
      <c r="H859" s="18" t="n"/>
      <c r="I859" s="18" t="n"/>
      <c r="J859" s="18" t="n"/>
      <c r="K859" s="18" t="n"/>
      <c r="L859" s="24">
        <f>IF($A859="","",IF(COUNTIF('Payment Plans'!$A$5:$A$254,$B859)=0,"Unknown Plan ID",IF(AND($G859="Posted",$E859&gt;Setup!$B$3),"Future-Dated Payment",IF(COUNTIF($A$5:$A$1004,$A859)&gt;1,"Duplicate Payment ID","OK"))))</f>
        <v/>
      </c>
      <c r="M859" s="24">
        <f>IF($A859="","",IF(OR($B859="",$E859="",$F859&lt;=0,$G859="",$H859="",$J859=""),"Review",IF($L859&lt;&gt;"OK","Review","OK")))</f>
        <v/>
      </c>
    </row>
    <row r="860">
      <c r="A860" s="18" t="n"/>
      <c r="B860" s="18" t="n"/>
      <c r="C860" s="24">
        <f>IF($B860="","",IFERROR(INDEX('Payment Plans'!$B$5:$B$254,MATCH($B860,'Payment Plans'!$A$5:$A$254,0)),""))</f>
        <v/>
      </c>
      <c r="D860" s="24">
        <f>IF($B860="","",IFERROR(INDEX('Payment Plans'!$D$5:$D$254,MATCH($B860,'Payment Plans'!$A$5:$A$254,0)),""))</f>
        <v/>
      </c>
      <c r="E860" s="46" t="n"/>
      <c r="F860" s="47" t="n"/>
      <c r="G860" s="18" t="n"/>
      <c r="H860" s="18" t="n"/>
      <c r="I860" s="18" t="n"/>
      <c r="J860" s="18" t="n"/>
      <c r="K860" s="18" t="n"/>
      <c r="L860" s="24">
        <f>IF($A860="","",IF(COUNTIF('Payment Plans'!$A$5:$A$254,$B860)=0,"Unknown Plan ID",IF(AND($G860="Posted",$E860&gt;Setup!$B$3),"Future-Dated Payment",IF(COUNTIF($A$5:$A$1004,$A860)&gt;1,"Duplicate Payment ID","OK"))))</f>
        <v/>
      </c>
      <c r="M860" s="24">
        <f>IF($A860="","",IF(OR($B860="",$E860="",$F860&lt;=0,$G860="",$H860="",$J860=""),"Review",IF($L860&lt;&gt;"OK","Review","OK")))</f>
        <v/>
      </c>
    </row>
    <row r="861">
      <c r="A861" s="18" t="n"/>
      <c r="B861" s="18" t="n"/>
      <c r="C861" s="24">
        <f>IF($B861="","",IFERROR(INDEX('Payment Plans'!$B$5:$B$254,MATCH($B861,'Payment Plans'!$A$5:$A$254,0)),""))</f>
        <v/>
      </c>
      <c r="D861" s="24">
        <f>IF($B861="","",IFERROR(INDEX('Payment Plans'!$D$5:$D$254,MATCH($B861,'Payment Plans'!$A$5:$A$254,0)),""))</f>
        <v/>
      </c>
      <c r="E861" s="46" t="n"/>
      <c r="F861" s="47" t="n"/>
      <c r="G861" s="18" t="n"/>
      <c r="H861" s="18" t="n"/>
      <c r="I861" s="18" t="n"/>
      <c r="J861" s="18" t="n"/>
      <c r="K861" s="18" t="n"/>
      <c r="L861" s="24">
        <f>IF($A861="","",IF(COUNTIF('Payment Plans'!$A$5:$A$254,$B861)=0,"Unknown Plan ID",IF(AND($G861="Posted",$E861&gt;Setup!$B$3),"Future-Dated Payment",IF(COUNTIF($A$5:$A$1004,$A861)&gt;1,"Duplicate Payment ID","OK"))))</f>
        <v/>
      </c>
      <c r="M861" s="24">
        <f>IF($A861="","",IF(OR($B861="",$E861="",$F861&lt;=0,$G861="",$H861="",$J861=""),"Review",IF($L861&lt;&gt;"OK","Review","OK")))</f>
        <v/>
      </c>
    </row>
    <row r="862">
      <c r="A862" s="18" t="n"/>
      <c r="B862" s="18" t="n"/>
      <c r="C862" s="24">
        <f>IF($B862="","",IFERROR(INDEX('Payment Plans'!$B$5:$B$254,MATCH($B862,'Payment Plans'!$A$5:$A$254,0)),""))</f>
        <v/>
      </c>
      <c r="D862" s="24">
        <f>IF($B862="","",IFERROR(INDEX('Payment Plans'!$D$5:$D$254,MATCH($B862,'Payment Plans'!$A$5:$A$254,0)),""))</f>
        <v/>
      </c>
      <c r="E862" s="46" t="n"/>
      <c r="F862" s="47" t="n"/>
      <c r="G862" s="18" t="n"/>
      <c r="H862" s="18" t="n"/>
      <c r="I862" s="18" t="n"/>
      <c r="J862" s="18" t="n"/>
      <c r="K862" s="18" t="n"/>
      <c r="L862" s="24">
        <f>IF($A862="","",IF(COUNTIF('Payment Plans'!$A$5:$A$254,$B862)=0,"Unknown Plan ID",IF(AND($G862="Posted",$E862&gt;Setup!$B$3),"Future-Dated Payment",IF(COUNTIF($A$5:$A$1004,$A862)&gt;1,"Duplicate Payment ID","OK"))))</f>
        <v/>
      </c>
      <c r="M862" s="24">
        <f>IF($A862="","",IF(OR($B862="",$E862="",$F862&lt;=0,$G862="",$H862="",$J862=""),"Review",IF($L862&lt;&gt;"OK","Review","OK")))</f>
        <v/>
      </c>
    </row>
    <row r="863">
      <c r="A863" s="18" t="n"/>
      <c r="B863" s="18" t="n"/>
      <c r="C863" s="24">
        <f>IF($B863="","",IFERROR(INDEX('Payment Plans'!$B$5:$B$254,MATCH($B863,'Payment Plans'!$A$5:$A$254,0)),""))</f>
        <v/>
      </c>
      <c r="D863" s="24">
        <f>IF($B863="","",IFERROR(INDEX('Payment Plans'!$D$5:$D$254,MATCH($B863,'Payment Plans'!$A$5:$A$254,0)),""))</f>
        <v/>
      </c>
      <c r="E863" s="46" t="n"/>
      <c r="F863" s="47" t="n"/>
      <c r="G863" s="18" t="n"/>
      <c r="H863" s="18" t="n"/>
      <c r="I863" s="18" t="n"/>
      <c r="J863" s="18" t="n"/>
      <c r="K863" s="18" t="n"/>
      <c r="L863" s="24">
        <f>IF($A863="","",IF(COUNTIF('Payment Plans'!$A$5:$A$254,$B863)=0,"Unknown Plan ID",IF(AND($G863="Posted",$E863&gt;Setup!$B$3),"Future-Dated Payment",IF(COUNTIF($A$5:$A$1004,$A863)&gt;1,"Duplicate Payment ID","OK"))))</f>
        <v/>
      </c>
      <c r="M863" s="24">
        <f>IF($A863="","",IF(OR($B863="",$E863="",$F863&lt;=0,$G863="",$H863="",$J863=""),"Review",IF($L863&lt;&gt;"OK","Review","OK")))</f>
        <v/>
      </c>
    </row>
    <row r="864">
      <c r="A864" s="18" t="n"/>
      <c r="B864" s="18" t="n"/>
      <c r="C864" s="24">
        <f>IF($B864="","",IFERROR(INDEX('Payment Plans'!$B$5:$B$254,MATCH($B864,'Payment Plans'!$A$5:$A$254,0)),""))</f>
        <v/>
      </c>
      <c r="D864" s="24">
        <f>IF($B864="","",IFERROR(INDEX('Payment Plans'!$D$5:$D$254,MATCH($B864,'Payment Plans'!$A$5:$A$254,0)),""))</f>
        <v/>
      </c>
      <c r="E864" s="46" t="n"/>
      <c r="F864" s="47" t="n"/>
      <c r="G864" s="18" t="n"/>
      <c r="H864" s="18" t="n"/>
      <c r="I864" s="18" t="n"/>
      <c r="J864" s="18" t="n"/>
      <c r="K864" s="18" t="n"/>
      <c r="L864" s="24">
        <f>IF($A864="","",IF(COUNTIF('Payment Plans'!$A$5:$A$254,$B864)=0,"Unknown Plan ID",IF(AND($G864="Posted",$E864&gt;Setup!$B$3),"Future-Dated Payment",IF(COUNTIF($A$5:$A$1004,$A864)&gt;1,"Duplicate Payment ID","OK"))))</f>
        <v/>
      </c>
      <c r="M864" s="24">
        <f>IF($A864="","",IF(OR($B864="",$E864="",$F864&lt;=0,$G864="",$H864="",$J864=""),"Review",IF($L864&lt;&gt;"OK","Review","OK")))</f>
        <v/>
      </c>
    </row>
    <row r="865">
      <c r="A865" s="18" t="n"/>
      <c r="B865" s="18" t="n"/>
      <c r="C865" s="24">
        <f>IF($B865="","",IFERROR(INDEX('Payment Plans'!$B$5:$B$254,MATCH($B865,'Payment Plans'!$A$5:$A$254,0)),""))</f>
        <v/>
      </c>
      <c r="D865" s="24">
        <f>IF($B865="","",IFERROR(INDEX('Payment Plans'!$D$5:$D$254,MATCH($B865,'Payment Plans'!$A$5:$A$254,0)),""))</f>
        <v/>
      </c>
      <c r="E865" s="46" t="n"/>
      <c r="F865" s="47" t="n"/>
      <c r="G865" s="18" t="n"/>
      <c r="H865" s="18" t="n"/>
      <c r="I865" s="18" t="n"/>
      <c r="J865" s="18" t="n"/>
      <c r="K865" s="18" t="n"/>
      <c r="L865" s="24">
        <f>IF($A865="","",IF(COUNTIF('Payment Plans'!$A$5:$A$254,$B865)=0,"Unknown Plan ID",IF(AND($G865="Posted",$E865&gt;Setup!$B$3),"Future-Dated Payment",IF(COUNTIF($A$5:$A$1004,$A865)&gt;1,"Duplicate Payment ID","OK"))))</f>
        <v/>
      </c>
      <c r="M865" s="24">
        <f>IF($A865="","",IF(OR($B865="",$E865="",$F865&lt;=0,$G865="",$H865="",$J865=""),"Review",IF($L865&lt;&gt;"OK","Review","OK")))</f>
        <v/>
      </c>
    </row>
    <row r="866">
      <c r="A866" s="18" t="n"/>
      <c r="B866" s="18" t="n"/>
      <c r="C866" s="24">
        <f>IF($B866="","",IFERROR(INDEX('Payment Plans'!$B$5:$B$254,MATCH($B866,'Payment Plans'!$A$5:$A$254,0)),""))</f>
        <v/>
      </c>
      <c r="D866" s="24">
        <f>IF($B866="","",IFERROR(INDEX('Payment Plans'!$D$5:$D$254,MATCH($B866,'Payment Plans'!$A$5:$A$254,0)),""))</f>
        <v/>
      </c>
      <c r="E866" s="46" t="n"/>
      <c r="F866" s="47" t="n"/>
      <c r="G866" s="18" t="n"/>
      <c r="H866" s="18" t="n"/>
      <c r="I866" s="18" t="n"/>
      <c r="J866" s="18" t="n"/>
      <c r="K866" s="18" t="n"/>
      <c r="L866" s="24">
        <f>IF($A866="","",IF(COUNTIF('Payment Plans'!$A$5:$A$254,$B866)=0,"Unknown Plan ID",IF(AND($G866="Posted",$E866&gt;Setup!$B$3),"Future-Dated Payment",IF(COUNTIF($A$5:$A$1004,$A866)&gt;1,"Duplicate Payment ID","OK"))))</f>
        <v/>
      </c>
      <c r="M866" s="24">
        <f>IF($A866="","",IF(OR($B866="",$E866="",$F866&lt;=0,$G866="",$H866="",$J866=""),"Review",IF($L866&lt;&gt;"OK","Review","OK")))</f>
        <v/>
      </c>
    </row>
    <row r="867">
      <c r="A867" s="18" t="n"/>
      <c r="B867" s="18" t="n"/>
      <c r="C867" s="24">
        <f>IF($B867="","",IFERROR(INDEX('Payment Plans'!$B$5:$B$254,MATCH($B867,'Payment Plans'!$A$5:$A$254,0)),""))</f>
        <v/>
      </c>
      <c r="D867" s="24">
        <f>IF($B867="","",IFERROR(INDEX('Payment Plans'!$D$5:$D$254,MATCH($B867,'Payment Plans'!$A$5:$A$254,0)),""))</f>
        <v/>
      </c>
      <c r="E867" s="46" t="n"/>
      <c r="F867" s="47" t="n"/>
      <c r="G867" s="18" t="n"/>
      <c r="H867" s="18" t="n"/>
      <c r="I867" s="18" t="n"/>
      <c r="J867" s="18" t="n"/>
      <c r="K867" s="18" t="n"/>
      <c r="L867" s="24">
        <f>IF($A867="","",IF(COUNTIF('Payment Plans'!$A$5:$A$254,$B867)=0,"Unknown Plan ID",IF(AND($G867="Posted",$E867&gt;Setup!$B$3),"Future-Dated Payment",IF(COUNTIF($A$5:$A$1004,$A867)&gt;1,"Duplicate Payment ID","OK"))))</f>
        <v/>
      </c>
      <c r="M867" s="24">
        <f>IF($A867="","",IF(OR($B867="",$E867="",$F867&lt;=0,$G867="",$H867="",$J867=""),"Review",IF($L867&lt;&gt;"OK","Review","OK")))</f>
        <v/>
      </c>
    </row>
    <row r="868">
      <c r="A868" s="18" t="n"/>
      <c r="B868" s="18" t="n"/>
      <c r="C868" s="24">
        <f>IF($B868="","",IFERROR(INDEX('Payment Plans'!$B$5:$B$254,MATCH($B868,'Payment Plans'!$A$5:$A$254,0)),""))</f>
        <v/>
      </c>
      <c r="D868" s="24">
        <f>IF($B868="","",IFERROR(INDEX('Payment Plans'!$D$5:$D$254,MATCH($B868,'Payment Plans'!$A$5:$A$254,0)),""))</f>
        <v/>
      </c>
      <c r="E868" s="46" t="n"/>
      <c r="F868" s="47" t="n"/>
      <c r="G868" s="18" t="n"/>
      <c r="H868" s="18" t="n"/>
      <c r="I868" s="18" t="n"/>
      <c r="J868" s="18" t="n"/>
      <c r="K868" s="18" t="n"/>
      <c r="L868" s="24">
        <f>IF($A868="","",IF(COUNTIF('Payment Plans'!$A$5:$A$254,$B868)=0,"Unknown Plan ID",IF(AND($G868="Posted",$E868&gt;Setup!$B$3),"Future-Dated Payment",IF(COUNTIF($A$5:$A$1004,$A868)&gt;1,"Duplicate Payment ID","OK"))))</f>
        <v/>
      </c>
      <c r="M868" s="24">
        <f>IF($A868="","",IF(OR($B868="",$E868="",$F868&lt;=0,$G868="",$H868="",$J868=""),"Review",IF($L868&lt;&gt;"OK","Review","OK")))</f>
        <v/>
      </c>
    </row>
    <row r="869">
      <c r="A869" s="18" t="n"/>
      <c r="B869" s="18" t="n"/>
      <c r="C869" s="24">
        <f>IF($B869="","",IFERROR(INDEX('Payment Plans'!$B$5:$B$254,MATCH($B869,'Payment Plans'!$A$5:$A$254,0)),""))</f>
        <v/>
      </c>
      <c r="D869" s="24">
        <f>IF($B869="","",IFERROR(INDEX('Payment Plans'!$D$5:$D$254,MATCH($B869,'Payment Plans'!$A$5:$A$254,0)),""))</f>
        <v/>
      </c>
      <c r="E869" s="46" t="n"/>
      <c r="F869" s="47" t="n"/>
      <c r="G869" s="18" t="n"/>
      <c r="H869" s="18" t="n"/>
      <c r="I869" s="18" t="n"/>
      <c r="J869" s="18" t="n"/>
      <c r="K869" s="18" t="n"/>
      <c r="L869" s="24">
        <f>IF($A869="","",IF(COUNTIF('Payment Plans'!$A$5:$A$254,$B869)=0,"Unknown Plan ID",IF(AND($G869="Posted",$E869&gt;Setup!$B$3),"Future-Dated Payment",IF(COUNTIF($A$5:$A$1004,$A869)&gt;1,"Duplicate Payment ID","OK"))))</f>
        <v/>
      </c>
      <c r="M869" s="24">
        <f>IF($A869="","",IF(OR($B869="",$E869="",$F869&lt;=0,$G869="",$H869="",$J869=""),"Review",IF($L869&lt;&gt;"OK","Review","OK")))</f>
        <v/>
      </c>
    </row>
    <row r="870">
      <c r="A870" s="18" t="n"/>
      <c r="B870" s="18" t="n"/>
      <c r="C870" s="24">
        <f>IF($B870="","",IFERROR(INDEX('Payment Plans'!$B$5:$B$254,MATCH($B870,'Payment Plans'!$A$5:$A$254,0)),""))</f>
        <v/>
      </c>
      <c r="D870" s="24">
        <f>IF($B870="","",IFERROR(INDEX('Payment Plans'!$D$5:$D$254,MATCH($B870,'Payment Plans'!$A$5:$A$254,0)),""))</f>
        <v/>
      </c>
      <c r="E870" s="46" t="n"/>
      <c r="F870" s="47" t="n"/>
      <c r="G870" s="18" t="n"/>
      <c r="H870" s="18" t="n"/>
      <c r="I870" s="18" t="n"/>
      <c r="J870" s="18" t="n"/>
      <c r="K870" s="18" t="n"/>
      <c r="L870" s="24">
        <f>IF($A870="","",IF(COUNTIF('Payment Plans'!$A$5:$A$254,$B870)=0,"Unknown Plan ID",IF(AND($G870="Posted",$E870&gt;Setup!$B$3),"Future-Dated Payment",IF(COUNTIF($A$5:$A$1004,$A870)&gt;1,"Duplicate Payment ID","OK"))))</f>
        <v/>
      </c>
      <c r="M870" s="24">
        <f>IF($A870="","",IF(OR($B870="",$E870="",$F870&lt;=0,$G870="",$H870="",$J870=""),"Review",IF($L870&lt;&gt;"OK","Review","OK")))</f>
        <v/>
      </c>
    </row>
    <row r="871">
      <c r="A871" s="18" t="n"/>
      <c r="B871" s="18" t="n"/>
      <c r="C871" s="24">
        <f>IF($B871="","",IFERROR(INDEX('Payment Plans'!$B$5:$B$254,MATCH($B871,'Payment Plans'!$A$5:$A$254,0)),""))</f>
        <v/>
      </c>
      <c r="D871" s="24">
        <f>IF($B871="","",IFERROR(INDEX('Payment Plans'!$D$5:$D$254,MATCH($B871,'Payment Plans'!$A$5:$A$254,0)),""))</f>
        <v/>
      </c>
      <c r="E871" s="46" t="n"/>
      <c r="F871" s="47" t="n"/>
      <c r="G871" s="18" t="n"/>
      <c r="H871" s="18" t="n"/>
      <c r="I871" s="18" t="n"/>
      <c r="J871" s="18" t="n"/>
      <c r="K871" s="18" t="n"/>
      <c r="L871" s="24">
        <f>IF($A871="","",IF(COUNTIF('Payment Plans'!$A$5:$A$254,$B871)=0,"Unknown Plan ID",IF(AND($G871="Posted",$E871&gt;Setup!$B$3),"Future-Dated Payment",IF(COUNTIF($A$5:$A$1004,$A871)&gt;1,"Duplicate Payment ID","OK"))))</f>
        <v/>
      </c>
      <c r="M871" s="24">
        <f>IF($A871="","",IF(OR($B871="",$E871="",$F871&lt;=0,$G871="",$H871="",$J871=""),"Review",IF($L871&lt;&gt;"OK","Review","OK")))</f>
        <v/>
      </c>
    </row>
    <row r="872">
      <c r="A872" s="18" t="n"/>
      <c r="B872" s="18" t="n"/>
      <c r="C872" s="24">
        <f>IF($B872="","",IFERROR(INDEX('Payment Plans'!$B$5:$B$254,MATCH($B872,'Payment Plans'!$A$5:$A$254,0)),""))</f>
        <v/>
      </c>
      <c r="D872" s="24">
        <f>IF($B872="","",IFERROR(INDEX('Payment Plans'!$D$5:$D$254,MATCH($B872,'Payment Plans'!$A$5:$A$254,0)),""))</f>
        <v/>
      </c>
      <c r="E872" s="46" t="n"/>
      <c r="F872" s="47" t="n"/>
      <c r="G872" s="18" t="n"/>
      <c r="H872" s="18" t="n"/>
      <c r="I872" s="18" t="n"/>
      <c r="J872" s="18" t="n"/>
      <c r="K872" s="18" t="n"/>
      <c r="L872" s="24">
        <f>IF($A872="","",IF(COUNTIF('Payment Plans'!$A$5:$A$254,$B872)=0,"Unknown Plan ID",IF(AND($G872="Posted",$E872&gt;Setup!$B$3),"Future-Dated Payment",IF(COUNTIF($A$5:$A$1004,$A872)&gt;1,"Duplicate Payment ID","OK"))))</f>
        <v/>
      </c>
      <c r="M872" s="24">
        <f>IF($A872="","",IF(OR($B872="",$E872="",$F872&lt;=0,$G872="",$H872="",$J872=""),"Review",IF($L872&lt;&gt;"OK","Review","OK")))</f>
        <v/>
      </c>
    </row>
    <row r="873">
      <c r="A873" s="18" t="n"/>
      <c r="B873" s="18" t="n"/>
      <c r="C873" s="24">
        <f>IF($B873="","",IFERROR(INDEX('Payment Plans'!$B$5:$B$254,MATCH($B873,'Payment Plans'!$A$5:$A$254,0)),""))</f>
        <v/>
      </c>
      <c r="D873" s="24">
        <f>IF($B873="","",IFERROR(INDEX('Payment Plans'!$D$5:$D$254,MATCH($B873,'Payment Plans'!$A$5:$A$254,0)),""))</f>
        <v/>
      </c>
      <c r="E873" s="46" t="n"/>
      <c r="F873" s="47" t="n"/>
      <c r="G873" s="18" t="n"/>
      <c r="H873" s="18" t="n"/>
      <c r="I873" s="18" t="n"/>
      <c r="J873" s="18" t="n"/>
      <c r="K873" s="18" t="n"/>
      <c r="L873" s="24">
        <f>IF($A873="","",IF(COUNTIF('Payment Plans'!$A$5:$A$254,$B873)=0,"Unknown Plan ID",IF(AND($G873="Posted",$E873&gt;Setup!$B$3),"Future-Dated Payment",IF(COUNTIF($A$5:$A$1004,$A873)&gt;1,"Duplicate Payment ID","OK"))))</f>
        <v/>
      </c>
      <c r="M873" s="24">
        <f>IF($A873="","",IF(OR($B873="",$E873="",$F873&lt;=0,$G873="",$H873="",$J873=""),"Review",IF($L873&lt;&gt;"OK","Review","OK")))</f>
        <v/>
      </c>
    </row>
    <row r="874">
      <c r="A874" s="18" t="n"/>
      <c r="B874" s="18" t="n"/>
      <c r="C874" s="24">
        <f>IF($B874="","",IFERROR(INDEX('Payment Plans'!$B$5:$B$254,MATCH($B874,'Payment Plans'!$A$5:$A$254,0)),""))</f>
        <v/>
      </c>
      <c r="D874" s="24">
        <f>IF($B874="","",IFERROR(INDEX('Payment Plans'!$D$5:$D$254,MATCH($B874,'Payment Plans'!$A$5:$A$254,0)),""))</f>
        <v/>
      </c>
      <c r="E874" s="46" t="n"/>
      <c r="F874" s="47" t="n"/>
      <c r="G874" s="18" t="n"/>
      <c r="H874" s="18" t="n"/>
      <c r="I874" s="18" t="n"/>
      <c r="J874" s="18" t="n"/>
      <c r="K874" s="18" t="n"/>
      <c r="L874" s="24">
        <f>IF($A874="","",IF(COUNTIF('Payment Plans'!$A$5:$A$254,$B874)=0,"Unknown Plan ID",IF(AND($G874="Posted",$E874&gt;Setup!$B$3),"Future-Dated Payment",IF(COUNTIF($A$5:$A$1004,$A874)&gt;1,"Duplicate Payment ID","OK"))))</f>
        <v/>
      </c>
      <c r="M874" s="24">
        <f>IF($A874="","",IF(OR($B874="",$E874="",$F874&lt;=0,$G874="",$H874="",$J874=""),"Review",IF($L874&lt;&gt;"OK","Review","OK")))</f>
        <v/>
      </c>
    </row>
    <row r="875">
      <c r="A875" s="18" t="n"/>
      <c r="B875" s="18" t="n"/>
      <c r="C875" s="24">
        <f>IF($B875="","",IFERROR(INDEX('Payment Plans'!$B$5:$B$254,MATCH($B875,'Payment Plans'!$A$5:$A$254,0)),""))</f>
        <v/>
      </c>
      <c r="D875" s="24">
        <f>IF($B875="","",IFERROR(INDEX('Payment Plans'!$D$5:$D$254,MATCH($B875,'Payment Plans'!$A$5:$A$254,0)),""))</f>
        <v/>
      </c>
      <c r="E875" s="46" t="n"/>
      <c r="F875" s="47" t="n"/>
      <c r="G875" s="18" t="n"/>
      <c r="H875" s="18" t="n"/>
      <c r="I875" s="18" t="n"/>
      <c r="J875" s="18" t="n"/>
      <c r="K875" s="18" t="n"/>
      <c r="L875" s="24">
        <f>IF($A875="","",IF(COUNTIF('Payment Plans'!$A$5:$A$254,$B875)=0,"Unknown Plan ID",IF(AND($G875="Posted",$E875&gt;Setup!$B$3),"Future-Dated Payment",IF(COUNTIF($A$5:$A$1004,$A875)&gt;1,"Duplicate Payment ID","OK"))))</f>
        <v/>
      </c>
      <c r="M875" s="24">
        <f>IF($A875="","",IF(OR($B875="",$E875="",$F875&lt;=0,$G875="",$H875="",$J875=""),"Review",IF($L875&lt;&gt;"OK","Review","OK")))</f>
        <v/>
      </c>
    </row>
    <row r="876">
      <c r="A876" s="18" t="n"/>
      <c r="B876" s="18" t="n"/>
      <c r="C876" s="24">
        <f>IF($B876="","",IFERROR(INDEX('Payment Plans'!$B$5:$B$254,MATCH($B876,'Payment Plans'!$A$5:$A$254,0)),""))</f>
        <v/>
      </c>
      <c r="D876" s="24">
        <f>IF($B876="","",IFERROR(INDEX('Payment Plans'!$D$5:$D$254,MATCH($B876,'Payment Plans'!$A$5:$A$254,0)),""))</f>
        <v/>
      </c>
      <c r="E876" s="46" t="n"/>
      <c r="F876" s="47" t="n"/>
      <c r="G876" s="18" t="n"/>
      <c r="H876" s="18" t="n"/>
      <c r="I876" s="18" t="n"/>
      <c r="J876" s="18" t="n"/>
      <c r="K876" s="18" t="n"/>
      <c r="L876" s="24">
        <f>IF($A876="","",IF(COUNTIF('Payment Plans'!$A$5:$A$254,$B876)=0,"Unknown Plan ID",IF(AND($G876="Posted",$E876&gt;Setup!$B$3),"Future-Dated Payment",IF(COUNTIF($A$5:$A$1004,$A876)&gt;1,"Duplicate Payment ID","OK"))))</f>
        <v/>
      </c>
      <c r="M876" s="24">
        <f>IF($A876="","",IF(OR($B876="",$E876="",$F876&lt;=0,$G876="",$H876="",$J876=""),"Review",IF($L876&lt;&gt;"OK","Review","OK")))</f>
        <v/>
      </c>
    </row>
    <row r="877">
      <c r="A877" s="18" t="n"/>
      <c r="B877" s="18" t="n"/>
      <c r="C877" s="24">
        <f>IF($B877="","",IFERROR(INDEX('Payment Plans'!$B$5:$B$254,MATCH($B877,'Payment Plans'!$A$5:$A$254,0)),""))</f>
        <v/>
      </c>
      <c r="D877" s="24">
        <f>IF($B877="","",IFERROR(INDEX('Payment Plans'!$D$5:$D$254,MATCH($B877,'Payment Plans'!$A$5:$A$254,0)),""))</f>
        <v/>
      </c>
      <c r="E877" s="46" t="n"/>
      <c r="F877" s="47" t="n"/>
      <c r="G877" s="18" t="n"/>
      <c r="H877" s="18" t="n"/>
      <c r="I877" s="18" t="n"/>
      <c r="J877" s="18" t="n"/>
      <c r="K877" s="18" t="n"/>
      <c r="L877" s="24">
        <f>IF($A877="","",IF(COUNTIF('Payment Plans'!$A$5:$A$254,$B877)=0,"Unknown Plan ID",IF(AND($G877="Posted",$E877&gt;Setup!$B$3),"Future-Dated Payment",IF(COUNTIF($A$5:$A$1004,$A877)&gt;1,"Duplicate Payment ID","OK"))))</f>
        <v/>
      </c>
      <c r="M877" s="24">
        <f>IF($A877="","",IF(OR($B877="",$E877="",$F877&lt;=0,$G877="",$H877="",$J877=""),"Review",IF($L877&lt;&gt;"OK","Review","OK")))</f>
        <v/>
      </c>
    </row>
    <row r="878">
      <c r="A878" s="18" t="n"/>
      <c r="B878" s="18" t="n"/>
      <c r="C878" s="24">
        <f>IF($B878="","",IFERROR(INDEX('Payment Plans'!$B$5:$B$254,MATCH($B878,'Payment Plans'!$A$5:$A$254,0)),""))</f>
        <v/>
      </c>
      <c r="D878" s="24">
        <f>IF($B878="","",IFERROR(INDEX('Payment Plans'!$D$5:$D$254,MATCH($B878,'Payment Plans'!$A$5:$A$254,0)),""))</f>
        <v/>
      </c>
      <c r="E878" s="46" t="n"/>
      <c r="F878" s="47" t="n"/>
      <c r="G878" s="18" t="n"/>
      <c r="H878" s="18" t="n"/>
      <c r="I878" s="18" t="n"/>
      <c r="J878" s="18" t="n"/>
      <c r="K878" s="18" t="n"/>
      <c r="L878" s="24">
        <f>IF($A878="","",IF(COUNTIF('Payment Plans'!$A$5:$A$254,$B878)=0,"Unknown Plan ID",IF(AND($G878="Posted",$E878&gt;Setup!$B$3),"Future-Dated Payment",IF(COUNTIF($A$5:$A$1004,$A878)&gt;1,"Duplicate Payment ID","OK"))))</f>
        <v/>
      </c>
      <c r="M878" s="24">
        <f>IF($A878="","",IF(OR($B878="",$E878="",$F878&lt;=0,$G878="",$H878="",$J878=""),"Review",IF($L878&lt;&gt;"OK","Review","OK")))</f>
        <v/>
      </c>
    </row>
    <row r="879">
      <c r="A879" s="18" t="n"/>
      <c r="B879" s="18" t="n"/>
      <c r="C879" s="24">
        <f>IF($B879="","",IFERROR(INDEX('Payment Plans'!$B$5:$B$254,MATCH($B879,'Payment Plans'!$A$5:$A$254,0)),""))</f>
        <v/>
      </c>
      <c r="D879" s="24">
        <f>IF($B879="","",IFERROR(INDEX('Payment Plans'!$D$5:$D$254,MATCH($B879,'Payment Plans'!$A$5:$A$254,0)),""))</f>
        <v/>
      </c>
      <c r="E879" s="46" t="n"/>
      <c r="F879" s="47" t="n"/>
      <c r="G879" s="18" t="n"/>
      <c r="H879" s="18" t="n"/>
      <c r="I879" s="18" t="n"/>
      <c r="J879" s="18" t="n"/>
      <c r="K879" s="18" t="n"/>
      <c r="L879" s="24">
        <f>IF($A879="","",IF(COUNTIF('Payment Plans'!$A$5:$A$254,$B879)=0,"Unknown Plan ID",IF(AND($G879="Posted",$E879&gt;Setup!$B$3),"Future-Dated Payment",IF(COUNTIF($A$5:$A$1004,$A879)&gt;1,"Duplicate Payment ID","OK"))))</f>
        <v/>
      </c>
      <c r="M879" s="24">
        <f>IF($A879="","",IF(OR($B879="",$E879="",$F879&lt;=0,$G879="",$H879="",$J879=""),"Review",IF($L879&lt;&gt;"OK","Review","OK")))</f>
        <v/>
      </c>
    </row>
    <row r="880">
      <c r="A880" s="18" t="n"/>
      <c r="B880" s="18" t="n"/>
      <c r="C880" s="24">
        <f>IF($B880="","",IFERROR(INDEX('Payment Plans'!$B$5:$B$254,MATCH($B880,'Payment Plans'!$A$5:$A$254,0)),""))</f>
        <v/>
      </c>
      <c r="D880" s="24">
        <f>IF($B880="","",IFERROR(INDEX('Payment Plans'!$D$5:$D$254,MATCH($B880,'Payment Plans'!$A$5:$A$254,0)),""))</f>
        <v/>
      </c>
      <c r="E880" s="46" t="n"/>
      <c r="F880" s="47" t="n"/>
      <c r="G880" s="18" t="n"/>
      <c r="H880" s="18" t="n"/>
      <c r="I880" s="18" t="n"/>
      <c r="J880" s="18" t="n"/>
      <c r="K880" s="18" t="n"/>
      <c r="L880" s="24">
        <f>IF($A880="","",IF(COUNTIF('Payment Plans'!$A$5:$A$254,$B880)=0,"Unknown Plan ID",IF(AND($G880="Posted",$E880&gt;Setup!$B$3),"Future-Dated Payment",IF(COUNTIF($A$5:$A$1004,$A880)&gt;1,"Duplicate Payment ID","OK"))))</f>
        <v/>
      </c>
      <c r="M880" s="24">
        <f>IF($A880="","",IF(OR($B880="",$E880="",$F880&lt;=0,$G880="",$H880="",$J880=""),"Review",IF($L880&lt;&gt;"OK","Review","OK")))</f>
        <v/>
      </c>
    </row>
    <row r="881">
      <c r="A881" s="18" t="n"/>
      <c r="B881" s="18" t="n"/>
      <c r="C881" s="24">
        <f>IF($B881="","",IFERROR(INDEX('Payment Plans'!$B$5:$B$254,MATCH($B881,'Payment Plans'!$A$5:$A$254,0)),""))</f>
        <v/>
      </c>
      <c r="D881" s="24">
        <f>IF($B881="","",IFERROR(INDEX('Payment Plans'!$D$5:$D$254,MATCH($B881,'Payment Plans'!$A$5:$A$254,0)),""))</f>
        <v/>
      </c>
      <c r="E881" s="46" t="n"/>
      <c r="F881" s="47" t="n"/>
      <c r="G881" s="18" t="n"/>
      <c r="H881" s="18" t="n"/>
      <c r="I881" s="18" t="n"/>
      <c r="J881" s="18" t="n"/>
      <c r="K881" s="18" t="n"/>
      <c r="L881" s="24">
        <f>IF($A881="","",IF(COUNTIF('Payment Plans'!$A$5:$A$254,$B881)=0,"Unknown Plan ID",IF(AND($G881="Posted",$E881&gt;Setup!$B$3),"Future-Dated Payment",IF(COUNTIF($A$5:$A$1004,$A881)&gt;1,"Duplicate Payment ID","OK"))))</f>
        <v/>
      </c>
      <c r="M881" s="24">
        <f>IF($A881="","",IF(OR($B881="",$E881="",$F881&lt;=0,$G881="",$H881="",$J881=""),"Review",IF($L881&lt;&gt;"OK","Review","OK")))</f>
        <v/>
      </c>
    </row>
    <row r="882">
      <c r="A882" s="18" t="n"/>
      <c r="B882" s="18" t="n"/>
      <c r="C882" s="24">
        <f>IF($B882="","",IFERROR(INDEX('Payment Plans'!$B$5:$B$254,MATCH($B882,'Payment Plans'!$A$5:$A$254,0)),""))</f>
        <v/>
      </c>
      <c r="D882" s="24">
        <f>IF($B882="","",IFERROR(INDEX('Payment Plans'!$D$5:$D$254,MATCH($B882,'Payment Plans'!$A$5:$A$254,0)),""))</f>
        <v/>
      </c>
      <c r="E882" s="46" t="n"/>
      <c r="F882" s="47" t="n"/>
      <c r="G882" s="18" t="n"/>
      <c r="H882" s="18" t="n"/>
      <c r="I882" s="18" t="n"/>
      <c r="J882" s="18" t="n"/>
      <c r="K882" s="18" t="n"/>
      <c r="L882" s="24">
        <f>IF($A882="","",IF(COUNTIF('Payment Plans'!$A$5:$A$254,$B882)=0,"Unknown Plan ID",IF(AND($G882="Posted",$E882&gt;Setup!$B$3),"Future-Dated Payment",IF(COUNTIF($A$5:$A$1004,$A882)&gt;1,"Duplicate Payment ID","OK"))))</f>
        <v/>
      </c>
      <c r="M882" s="24">
        <f>IF($A882="","",IF(OR($B882="",$E882="",$F882&lt;=0,$G882="",$H882="",$J882=""),"Review",IF($L882&lt;&gt;"OK","Review","OK")))</f>
        <v/>
      </c>
    </row>
    <row r="883">
      <c r="A883" s="18" t="n"/>
      <c r="B883" s="18" t="n"/>
      <c r="C883" s="24">
        <f>IF($B883="","",IFERROR(INDEX('Payment Plans'!$B$5:$B$254,MATCH($B883,'Payment Plans'!$A$5:$A$254,0)),""))</f>
        <v/>
      </c>
      <c r="D883" s="24">
        <f>IF($B883="","",IFERROR(INDEX('Payment Plans'!$D$5:$D$254,MATCH($B883,'Payment Plans'!$A$5:$A$254,0)),""))</f>
        <v/>
      </c>
      <c r="E883" s="46" t="n"/>
      <c r="F883" s="47" t="n"/>
      <c r="G883" s="18" t="n"/>
      <c r="H883" s="18" t="n"/>
      <c r="I883" s="18" t="n"/>
      <c r="J883" s="18" t="n"/>
      <c r="K883" s="18" t="n"/>
      <c r="L883" s="24">
        <f>IF($A883="","",IF(COUNTIF('Payment Plans'!$A$5:$A$254,$B883)=0,"Unknown Plan ID",IF(AND($G883="Posted",$E883&gt;Setup!$B$3),"Future-Dated Payment",IF(COUNTIF($A$5:$A$1004,$A883)&gt;1,"Duplicate Payment ID","OK"))))</f>
        <v/>
      </c>
      <c r="M883" s="24">
        <f>IF($A883="","",IF(OR($B883="",$E883="",$F883&lt;=0,$G883="",$H883="",$J883=""),"Review",IF($L883&lt;&gt;"OK","Review","OK")))</f>
        <v/>
      </c>
    </row>
    <row r="884">
      <c r="A884" s="18" t="n"/>
      <c r="B884" s="18" t="n"/>
      <c r="C884" s="24">
        <f>IF($B884="","",IFERROR(INDEX('Payment Plans'!$B$5:$B$254,MATCH($B884,'Payment Plans'!$A$5:$A$254,0)),""))</f>
        <v/>
      </c>
      <c r="D884" s="24">
        <f>IF($B884="","",IFERROR(INDEX('Payment Plans'!$D$5:$D$254,MATCH($B884,'Payment Plans'!$A$5:$A$254,0)),""))</f>
        <v/>
      </c>
      <c r="E884" s="46" t="n"/>
      <c r="F884" s="47" t="n"/>
      <c r="G884" s="18" t="n"/>
      <c r="H884" s="18" t="n"/>
      <c r="I884" s="18" t="n"/>
      <c r="J884" s="18" t="n"/>
      <c r="K884" s="18" t="n"/>
      <c r="L884" s="24">
        <f>IF($A884="","",IF(COUNTIF('Payment Plans'!$A$5:$A$254,$B884)=0,"Unknown Plan ID",IF(AND($G884="Posted",$E884&gt;Setup!$B$3),"Future-Dated Payment",IF(COUNTIF($A$5:$A$1004,$A884)&gt;1,"Duplicate Payment ID","OK"))))</f>
        <v/>
      </c>
      <c r="M884" s="24">
        <f>IF($A884="","",IF(OR($B884="",$E884="",$F884&lt;=0,$G884="",$H884="",$J884=""),"Review",IF($L884&lt;&gt;"OK","Review","OK")))</f>
        <v/>
      </c>
    </row>
    <row r="885">
      <c r="A885" s="18" t="n"/>
      <c r="B885" s="18" t="n"/>
      <c r="C885" s="24">
        <f>IF($B885="","",IFERROR(INDEX('Payment Plans'!$B$5:$B$254,MATCH($B885,'Payment Plans'!$A$5:$A$254,0)),""))</f>
        <v/>
      </c>
      <c r="D885" s="24">
        <f>IF($B885="","",IFERROR(INDEX('Payment Plans'!$D$5:$D$254,MATCH($B885,'Payment Plans'!$A$5:$A$254,0)),""))</f>
        <v/>
      </c>
      <c r="E885" s="46" t="n"/>
      <c r="F885" s="47" t="n"/>
      <c r="G885" s="18" t="n"/>
      <c r="H885" s="18" t="n"/>
      <c r="I885" s="18" t="n"/>
      <c r="J885" s="18" t="n"/>
      <c r="K885" s="18" t="n"/>
      <c r="L885" s="24">
        <f>IF($A885="","",IF(COUNTIF('Payment Plans'!$A$5:$A$254,$B885)=0,"Unknown Plan ID",IF(AND($G885="Posted",$E885&gt;Setup!$B$3),"Future-Dated Payment",IF(COUNTIF($A$5:$A$1004,$A885)&gt;1,"Duplicate Payment ID","OK"))))</f>
        <v/>
      </c>
      <c r="M885" s="24">
        <f>IF($A885="","",IF(OR($B885="",$E885="",$F885&lt;=0,$G885="",$H885="",$J885=""),"Review",IF($L885&lt;&gt;"OK","Review","OK")))</f>
        <v/>
      </c>
    </row>
    <row r="886">
      <c r="A886" s="18" t="n"/>
      <c r="B886" s="18" t="n"/>
      <c r="C886" s="24">
        <f>IF($B886="","",IFERROR(INDEX('Payment Plans'!$B$5:$B$254,MATCH($B886,'Payment Plans'!$A$5:$A$254,0)),""))</f>
        <v/>
      </c>
      <c r="D886" s="24">
        <f>IF($B886="","",IFERROR(INDEX('Payment Plans'!$D$5:$D$254,MATCH($B886,'Payment Plans'!$A$5:$A$254,0)),""))</f>
        <v/>
      </c>
      <c r="E886" s="46" t="n"/>
      <c r="F886" s="47" t="n"/>
      <c r="G886" s="18" t="n"/>
      <c r="H886" s="18" t="n"/>
      <c r="I886" s="18" t="n"/>
      <c r="J886" s="18" t="n"/>
      <c r="K886" s="18" t="n"/>
      <c r="L886" s="24">
        <f>IF($A886="","",IF(COUNTIF('Payment Plans'!$A$5:$A$254,$B886)=0,"Unknown Plan ID",IF(AND($G886="Posted",$E886&gt;Setup!$B$3),"Future-Dated Payment",IF(COUNTIF($A$5:$A$1004,$A886)&gt;1,"Duplicate Payment ID","OK"))))</f>
        <v/>
      </c>
      <c r="M886" s="24">
        <f>IF($A886="","",IF(OR($B886="",$E886="",$F886&lt;=0,$G886="",$H886="",$J886=""),"Review",IF($L886&lt;&gt;"OK","Review","OK")))</f>
        <v/>
      </c>
    </row>
    <row r="887">
      <c r="A887" s="18" t="n"/>
      <c r="B887" s="18" t="n"/>
      <c r="C887" s="24">
        <f>IF($B887="","",IFERROR(INDEX('Payment Plans'!$B$5:$B$254,MATCH($B887,'Payment Plans'!$A$5:$A$254,0)),""))</f>
        <v/>
      </c>
      <c r="D887" s="24">
        <f>IF($B887="","",IFERROR(INDEX('Payment Plans'!$D$5:$D$254,MATCH($B887,'Payment Plans'!$A$5:$A$254,0)),""))</f>
        <v/>
      </c>
      <c r="E887" s="46" t="n"/>
      <c r="F887" s="47" t="n"/>
      <c r="G887" s="18" t="n"/>
      <c r="H887" s="18" t="n"/>
      <c r="I887" s="18" t="n"/>
      <c r="J887" s="18" t="n"/>
      <c r="K887" s="18" t="n"/>
      <c r="L887" s="24">
        <f>IF($A887="","",IF(COUNTIF('Payment Plans'!$A$5:$A$254,$B887)=0,"Unknown Plan ID",IF(AND($G887="Posted",$E887&gt;Setup!$B$3),"Future-Dated Payment",IF(COUNTIF($A$5:$A$1004,$A887)&gt;1,"Duplicate Payment ID","OK"))))</f>
        <v/>
      </c>
      <c r="M887" s="24">
        <f>IF($A887="","",IF(OR($B887="",$E887="",$F887&lt;=0,$G887="",$H887="",$J887=""),"Review",IF($L887&lt;&gt;"OK","Review","OK")))</f>
        <v/>
      </c>
    </row>
    <row r="888">
      <c r="A888" s="18" t="n"/>
      <c r="B888" s="18" t="n"/>
      <c r="C888" s="24">
        <f>IF($B888="","",IFERROR(INDEX('Payment Plans'!$B$5:$B$254,MATCH($B888,'Payment Plans'!$A$5:$A$254,0)),""))</f>
        <v/>
      </c>
      <c r="D888" s="24">
        <f>IF($B888="","",IFERROR(INDEX('Payment Plans'!$D$5:$D$254,MATCH($B888,'Payment Plans'!$A$5:$A$254,0)),""))</f>
        <v/>
      </c>
      <c r="E888" s="46" t="n"/>
      <c r="F888" s="47" t="n"/>
      <c r="G888" s="18" t="n"/>
      <c r="H888" s="18" t="n"/>
      <c r="I888" s="18" t="n"/>
      <c r="J888" s="18" t="n"/>
      <c r="K888" s="18" t="n"/>
      <c r="L888" s="24">
        <f>IF($A888="","",IF(COUNTIF('Payment Plans'!$A$5:$A$254,$B888)=0,"Unknown Plan ID",IF(AND($G888="Posted",$E888&gt;Setup!$B$3),"Future-Dated Payment",IF(COUNTIF($A$5:$A$1004,$A888)&gt;1,"Duplicate Payment ID","OK"))))</f>
        <v/>
      </c>
      <c r="M888" s="24">
        <f>IF($A888="","",IF(OR($B888="",$E888="",$F888&lt;=0,$G888="",$H888="",$J888=""),"Review",IF($L888&lt;&gt;"OK","Review","OK")))</f>
        <v/>
      </c>
    </row>
    <row r="889">
      <c r="A889" s="18" t="n"/>
      <c r="B889" s="18" t="n"/>
      <c r="C889" s="24">
        <f>IF($B889="","",IFERROR(INDEX('Payment Plans'!$B$5:$B$254,MATCH($B889,'Payment Plans'!$A$5:$A$254,0)),""))</f>
        <v/>
      </c>
      <c r="D889" s="24">
        <f>IF($B889="","",IFERROR(INDEX('Payment Plans'!$D$5:$D$254,MATCH($B889,'Payment Plans'!$A$5:$A$254,0)),""))</f>
        <v/>
      </c>
      <c r="E889" s="46" t="n"/>
      <c r="F889" s="47" t="n"/>
      <c r="G889" s="18" t="n"/>
      <c r="H889" s="18" t="n"/>
      <c r="I889" s="18" t="n"/>
      <c r="J889" s="18" t="n"/>
      <c r="K889" s="18" t="n"/>
      <c r="L889" s="24">
        <f>IF($A889="","",IF(COUNTIF('Payment Plans'!$A$5:$A$254,$B889)=0,"Unknown Plan ID",IF(AND($G889="Posted",$E889&gt;Setup!$B$3),"Future-Dated Payment",IF(COUNTIF($A$5:$A$1004,$A889)&gt;1,"Duplicate Payment ID","OK"))))</f>
        <v/>
      </c>
      <c r="M889" s="24">
        <f>IF($A889="","",IF(OR($B889="",$E889="",$F889&lt;=0,$G889="",$H889="",$J889=""),"Review",IF($L889&lt;&gt;"OK","Review","OK")))</f>
        <v/>
      </c>
    </row>
    <row r="890">
      <c r="A890" s="18" t="n"/>
      <c r="B890" s="18" t="n"/>
      <c r="C890" s="24">
        <f>IF($B890="","",IFERROR(INDEX('Payment Plans'!$B$5:$B$254,MATCH($B890,'Payment Plans'!$A$5:$A$254,0)),""))</f>
        <v/>
      </c>
      <c r="D890" s="24">
        <f>IF($B890="","",IFERROR(INDEX('Payment Plans'!$D$5:$D$254,MATCH($B890,'Payment Plans'!$A$5:$A$254,0)),""))</f>
        <v/>
      </c>
      <c r="E890" s="46" t="n"/>
      <c r="F890" s="47" t="n"/>
      <c r="G890" s="18" t="n"/>
      <c r="H890" s="18" t="n"/>
      <c r="I890" s="18" t="n"/>
      <c r="J890" s="18" t="n"/>
      <c r="K890" s="18" t="n"/>
      <c r="L890" s="24">
        <f>IF($A890="","",IF(COUNTIF('Payment Plans'!$A$5:$A$254,$B890)=0,"Unknown Plan ID",IF(AND($G890="Posted",$E890&gt;Setup!$B$3),"Future-Dated Payment",IF(COUNTIF($A$5:$A$1004,$A890)&gt;1,"Duplicate Payment ID","OK"))))</f>
        <v/>
      </c>
      <c r="M890" s="24">
        <f>IF($A890="","",IF(OR($B890="",$E890="",$F890&lt;=0,$G890="",$H890="",$J890=""),"Review",IF($L890&lt;&gt;"OK","Review","OK")))</f>
        <v/>
      </c>
    </row>
    <row r="891">
      <c r="A891" s="18" t="n"/>
      <c r="B891" s="18" t="n"/>
      <c r="C891" s="24">
        <f>IF($B891="","",IFERROR(INDEX('Payment Plans'!$B$5:$B$254,MATCH($B891,'Payment Plans'!$A$5:$A$254,0)),""))</f>
        <v/>
      </c>
      <c r="D891" s="24">
        <f>IF($B891="","",IFERROR(INDEX('Payment Plans'!$D$5:$D$254,MATCH($B891,'Payment Plans'!$A$5:$A$254,0)),""))</f>
        <v/>
      </c>
      <c r="E891" s="46" t="n"/>
      <c r="F891" s="47" t="n"/>
      <c r="G891" s="18" t="n"/>
      <c r="H891" s="18" t="n"/>
      <c r="I891" s="18" t="n"/>
      <c r="J891" s="18" t="n"/>
      <c r="K891" s="18" t="n"/>
      <c r="L891" s="24">
        <f>IF($A891="","",IF(COUNTIF('Payment Plans'!$A$5:$A$254,$B891)=0,"Unknown Plan ID",IF(AND($G891="Posted",$E891&gt;Setup!$B$3),"Future-Dated Payment",IF(COUNTIF($A$5:$A$1004,$A891)&gt;1,"Duplicate Payment ID","OK"))))</f>
        <v/>
      </c>
      <c r="M891" s="24">
        <f>IF($A891="","",IF(OR($B891="",$E891="",$F891&lt;=0,$G891="",$H891="",$J891=""),"Review",IF($L891&lt;&gt;"OK","Review","OK")))</f>
        <v/>
      </c>
    </row>
    <row r="892">
      <c r="A892" s="18" t="n"/>
      <c r="B892" s="18" t="n"/>
      <c r="C892" s="24">
        <f>IF($B892="","",IFERROR(INDEX('Payment Plans'!$B$5:$B$254,MATCH($B892,'Payment Plans'!$A$5:$A$254,0)),""))</f>
        <v/>
      </c>
      <c r="D892" s="24">
        <f>IF($B892="","",IFERROR(INDEX('Payment Plans'!$D$5:$D$254,MATCH($B892,'Payment Plans'!$A$5:$A$254,0)),""))</f>
        <v/>
      </c>
      <c r="E892" s="46" t="n"/>
      <c r="F892" s="47" t="n"/>
      <c r="G892" s="18" t="n"/>
      <c r="H892" s="18" t="n"/>
      <c r="I892" s="18" t="n"/>
      <c r="J892" s="18" t="n"/>
      <c r="K892" s="18" t="n"/>
      <c r="L892" s="24">
        <f>IF($A892="","",IF(COUNTIF('Payment Plans'!$A$5:$A$254,$B892)=0,"Unknown Plan ID",IF(AND($G892="Posted",$E892&gt;Setup!$B$3),"Future-Dated Payment",IF(COUNTIF($A$5:$A$1004,$A892)&gt;1,"Duplicate Payment ID","OK"))))</f>
        <v/>
      </c>
      <c r="M892" s="24">
        <f>IF($A892="","",IF(OR($B892="",$E892="",$F892&lt;=0,$G892="",$H892="",$J892=""),"Review",IF($L892&lt;&gt;"OK","Review","OK")))</f>
        <v/>
      </c>
    </row>
    <row r="893">
      <c r="A893" s="18" t="n"/>
      <c r="B893" s="18" t="n"/>
      <c r="C893" s="24">
        <f>IF($B893="","",IFERROR(INDEX('Payment Plans'!$B$5:$B$254,MATCH($B893,'Payment Plans'!$A$5:$A$254,0)),""))</f>
        <v/>
      </c>
      <c r="D893" s="24">
        <f>IF($B893="","",IFERROR(INDEX('Payment Plans'!$D$5:$D$254,MATCH($B893,'Payment Plans'!$A$5:$A$254,0)),""))</f>
        <v/>
      </c>
      <c r="E893" s="46" t="n"/>
      <c r="F893" s="47" t="n"/>
      <c r="G893" s="18" t="n"/>
      <c r="H893" s="18" t="n"/>
      <c r="I893" s="18" t="n"/>
      <c r="J893" s="18" t="n"/>
      <c r="K893" s="18" t="n"/>
      <c r="L893" s="24">
        <f>IF($A893="","",IF(COUNTIF('Payment Plans'!$A$5:$A$254,$B893)=0,"Unknown Plan ID",IF(AND($G893="Posted",$E893&gt;Setup!$B$3),"Future-Dated Payment",IF(COUNTIF($A$5:$A$1004,$A893)&gt;1,"Duplicate Payment ID","OK"))))</f>
        <v/>
      </c>
      <c r="M893" s="24">
        <f>IF($A893="","",IF(OR($B893="",$E893="",$F893&lt;=0,$G893="",$H893="",$J893=""),"Review",IF($L893&lt;&gt;"OK","Review","OK")))</f>
        <v/>
      </c>
    </row>
    <row r="894">
      <c r="A894" s="18" t="n"/>
      <c r="B894" s="18" t="n"/>
      <c r="C894" s="24">
        <f>IF($B894="","",IFERROR(INDEX('Payment Plans'!$B$5:$B$254,MATCH($B894,'Payment Plans'!$A$5:$A$254,0)),""))</f>
        <v/>
      </c>
      <c r="D894" s="24">
        <f>IF($B894="","",IFERROR(INDEX('Payment Plans'!$D$5:$D$254,MATCH($B894,'Payment Plans'!$A$5:$A$254,0)),""))</f>
        <v/>
      </c>
      <c r="E894" s="46" t="n"/>
      <c r="F894" s="47" t="n"/>
      <c r="G894" s="18" t="n"/>
      <c r="H894" s="18" t="n"/>
      <c r="I894" s="18" t="n"/>
      <c r="J894" s="18" t="n"/>
      <c r="K894" s="18" t="n"/>
      <c r="L894" s="24">
        <f>IF($A894="","",IF(COUNTIF('Payment Plans'!$A$5:$A$254,$B894)=0,"Unknown Plan ID",IF(AND($G894="Posted",$E894&gt;Setup!$B$3),"Future-Dated Payment",IF(COUNTIF($A$5:$A$1004,$A894)&gt;1,"Duplicate Payment ID","OK"))))</f>
        <v/>
      </c>
      <c r="M894" s="24">
        <f>IF($A894="","",IF(OR($B894="",$E894="",$F894&lt;=0,$G894="",$H894="",$J894=""),"Review",IF($L894&lt;&gt;"OK","Review","OK")))</f>
        <v/>
      </c>
    </row>
    <row r="895">
      <c r="A895" s="18" t="n"/>
      <c r="B895" s="18" t="n"/>
      <c r="C895" s="24">
        <f>IF($B895="","",IFERROR(INDEX('Payment Plans'!$B$5:$B$254,MATCH($B895,'Payment Plans'!$A$5:$A$254,0)),""))</f>
        <v/>
      </c>
      <c r="D895" s="24">
        <f>IF($B895="","",IFERROR(INDEX('Payment Plans'!$D$5:$D$254,MATCH($B895,'Payment Plans'!$A$5:$A$254,0)),""))</f>
        <v/>
      </c>
      <c r="E895" s="46" t="n"/>
      <c r="F895" s="47" t="n"/>
      <c r="G895" s="18" t="n"/>
      <c r="H895" s="18" t="n"/>
      <c r="I895" s="18" t="n"/>
      <c r="J895" s="18" t="n"/>
      <c r="K895" s="18" t="n"/>
      <c r="L895" s="24">
        <f>IF($A895="","",IF(COUNTIF('Payment Plans'!$A$5:$A$254,$B895)=0,"Unknown Plan ID",IF(AND($G895="Posted",$E895&gt;Setup!$B$3),"Future-Dated Payment",IF(COUNTIF($A$5:$A$1004,$A895)&gt;1,"Duplicate Payment ID","OK"))))</f>
        <v/>
      </c>
      <c r="M895" s="24">
        <f>IF($A895="","",IF(OR($B895="",$E895="",$F895&lt;=0,$G895="",$H895="",$J895=""),"Review",IF($L895&lt;&gt;"OK","Review","OK")))</f>
        <v/>
      </c>
    </row>
    <row r="896">
      <c r="A896" s="18" t="n"/>
      <c r="B896" s="18" t="n"/>
      <c r="C896" s="24">
        <f>IF($B896="","",IFERROR(INDEX('Payment Plans'!$B$5:$B$254,MATCH($B896,'Payment Plans'!$A$5:$A$254,0)),""))</f>
        <v/>
      </c>
      <c r="D896" s="24">
        <f>IF($B896="","",IFERROR(INDEX('Payment Plans'!$D$5:$D$254,MATCH($B896,'Payment Plans'!$A$5:$A$254,0)),""))</f>
        <v/>
      </c>
      <c r="E896" s="46" t="n"/>
      <c r="F896" s="47" t="n"/>
      <c r="G896" s="18" t="n"/>
      <c r="H896" s="18" t="n"/>
      <c r="I896" s="18" t="n"/>
      <c r="J896" s="18" t="n"/>
      <c r="K896" s="18" t="n"/>
      <c r="L896" s="24">
        <f>IF($A896="","",IF(COUNTIF('Payment Plans'!$A$5:$A$254,$B896)=0,"Unknown Plan ID",IF(AND($G896="Posted",$E896&gt;Setup!$B$3),"Future-Dated Payment",IF(COUNTIF($A$5:$A$1004,$A896)&gt;1,"Duplicate Payment ID","OK"))))</f>
        <v/>
      </c>
      <c r="M896" s="24">
        <f>IF($A896="","",IF(OR($B896="",$E896="",$F896&lt;=0,$G896="",$H896="",$J896=""),"Review",IF($L896&lt;&gt;"OK","Review","OK")))</f>
        <v/>
      </c>
    </row>
    <row r="897">
      <c r="A897" s="18" t="n"/>
      <c r="B897" s="18" t="n"/>
      <c r="C897" s="24">
        <f>IF($B897="","",IFERROR(INDEX('Payment Plans'!$B$5:$B$254,MATCH($B897,'Payment Plans'!$A$5:$A$254,0)),""))</f>
        <v/>
      </c>
      <c r="D897" s="24">
        <f>IF($B897="","",IFERROR(INDEX('Payment Plans'!$D$5:$D$254,MATCH($B897,'Payment Plans'!$A$5:$A$254,0)),""))</f>
        <v/>
      </c>
      <c r="E897" s="46" t="n"/>
      <c r="F897" s="47" t="n"/>
      <c r="G897" s="18" t="n"/>
      <c r="H897" s="18" t="n"/>
      <c r="I897" s="18" t="n"/>
      <c r="J897" s="18" t="n"/>
      <c r="K897" s="18" t="n"/>
      <c r="L897" s="24">
        <f>IF($A897="","",IF(COUNTIF('Payment Plans'!$A$5:$A$254,$B897)=0,"Unknown Plan ID",IF(AND($G897="Posted",$E897&gt;Setup!$B$3),"Future-Dated Payment",IF(COUNTIF($A$5:$A$1004,$A897)&gt;1,"Duplicate Payment ID","OK"))))</f>
        <v/>
      </c>
      <c r="M897" s="24">
        <f>IF($A897="","",IF(OR($B897="",$E897="",$F897&lt;=0,$G897="",$H897="",$J897=""),"Review",IF($L897&lt;&gt;"OK","Review","OK")))</f>
        <v/>
      </c>
    </row>
    <row r="898">
      <c r="A898" s="18" t="n"/>
      <c r="B898" s="18" t="n"/>
      <c r="C898" s="24">
        <f>IF($B898="","",IFERROR(INDEX('Payment Plans'!$B$5:$B$254,MATCH($B898,'Payment Plans'!$A$5:$A$254,0)),""))</f>
        <v/>
      </c>
      <c r="D898" s="24">
        <f>IF($B898="","",IFERROR(INDEX('Payment Plans'!$D$5:$D$254,MATCH($B898,'Payment Plans'!$A$5:$A$254,0)),""))</f>
        <v/>
      </c>
      <c r="E898" s="46" t="n"/>
      <c r="F898" s="47" t="n"/>
      <c r="G898" s="18" t="n"/>
      <c r="H898" s="18" t="n"/>
      <c r="I898" s="18" t="n"/>
      <c r="J898" s="18" t="n"/>
      <c r="K898" s="18" t="n"/>
      <c r="L898" s="24">
        <f>IF($A898="","",IF(COUNTIF('Payment Plans'!$A$5:$A$254,$B898)=0,"Unknown Plan ID",IF(AND($G898="Posted",$E898&gt;Setup!$B$3),"Future-Dated Payment",IF(COUNTIF($A$5:$A$1004,$A898)&gt;1,"Duplicate Payment ID","OK"))))</f>
        <v/>
      </c>
      <c r="M898" s="24">
        <f>IF($A898="","",IF(OR($B898="",$E898="",$F898&lt;=0,$G898="",$H898="",$J898=""),"Review",IF($L898&lt;&gt;"OK","Review","OK")))</f>
        <v/>
      </c>
    </row>
    <row r="899">
      <c r="A899" s="18" t="n"/>
      <c r="B899" s="18" t="n"/>
      <c r="C899" s="24">
        <f>IF($B899="","",IFERROR(INDEX('Payment Plans'!$B$5:$B$254,MATCH($B899,'Payment Plans'!$A$5:$A$254,0)),""))</f>
        <v/>
      </c>
      <c r="D899" s="24">
        <f>IF($B899="","",IFERROR(INDEX('Payment Plans'!$D$5:$D$254,MATCH($B899,'Payment Plans'!$A$5:$A$254,0)),""))</f>
        <v/>
      </c>
      <c r="E899" s="46" t="n"/>
      <c r="F899" s="47" t="n"/>
      <c r="G899" s="18" t="n"/>
      <c r="H899" s="18" t="n"/>
      <c r="I899" s="18" t="n"/>
      <c r="J899" s="18" t="n"/>
      <c r="K899" s="18" t="n"/>
      <c r="L899" s="24">
        <f>IF($A899="","",IF(COUNTIF('Payment Plans'!$A$5:$A$254,$B899)=0,"Unknown Plan ID",IF(AND($G899="Posted",$E899&gt;Setup!$B$3),"Future-Dated Payment",IF(COUNTIF($A$5:$A$1004,$A899)&gt;1,"Duplicate Payment ID","OK"))))</f>
        <v/>
      </c>
      <c r="M899" s="24">
        <f>IF($A899="","",IF(OR($B899="",$E899="",$F899&lt;=0,$G899="",$H899="",$J899=""),"Review",IF($L899&lt;&gt;"OK","Review","OK")))</f>
        <v/>
      </c>
    </row>
    <row r="900">
      <c r="A900" s="18" t="n"/>
      <c r="B900" s="18" t="n"/>
      <c r="C900" s="24">
        <f>IF($B900="","",IFERROR(INDEX('Payment Plans'!$B$5:$B$254,MATCH($B900,'Payment Plans'!$A$5:$A$254,0)),""))</f>
        <v/>
      </c>
      <c r="D900" s="24">
        <f>IF($B900="","",IFERROR(INDEX('Payment Plans'!$D$5:$D$254,MATCH($B900,'Payment Plans'!$A$5:$A$254,0)),""))</f>
        <v/>
      </c>
      <c r="E900" s="46" t="n"/>
      <c r="F900" s="47" t="n"/>
      <c r="G900" s="18" t="n"/>
      <c r="H900" s="18" t="n"/>
      <c r="I900" s="18" t="n"/>
      <c r="J900" s="18" t="n"/>
      <c r="K900" s="18" t="n"/>
      <c r="L900" s="24">
        <f>IF($A900="","",IF(COUNTIF('Payment Plans'!$A$5:$A$254,$B900)=0,"Unknown Plan ID",IF(AND($G900="Posted",$E900&gt;Setup!$B$3),"Future-Dated Payment",IF(COUNTIF($A$5:$A$1004,$A900)&gt;1,"Duplicate Payment ID","OK"))))</f>
        <v/>
      </c>
      <c r="M900" s="24">
        <f>IF($A900="","",IF(OR($B900="",$E900="",$F900&lt;=0,$G900="",$H900="",$J900=""),"Review",IF($L900&lt;&gt;"OK","Review","OK")))</f>
        <v/>
      </c>
    </row>
    <row r="901">
      <c r="A901" s="18" t="n"/>
      <c r="B901" s="18" t="n"/>
      <c r="C901" s="24">
        <f>IF($B901="","",IFERROR(INDEX('Payment Plans'!$B$5:$B$254,MATCH($B901,'Payment Plans'!$A$5:$A$254,0)),""))</f>
        <v/>
      </c>
      <c r="D901" s="24">
        <f>IF($B901="","",IFERROR(INDEX('Payment Plans'!$D$5:$D$254,MATCH($B901,'Payment Plans'!$A$5:$A$254,0)),""))</f>
        <v/>
      </c>
      <c r="E901" s="46" t="n"/>
      <c r="F901" s="47" t="n"/>
      <c r="G901" s="18" t="n"/>
      <c r="H901" s="18" t="n"/>
      <c r="I901" s="18" t="n"/>
      <c r="J901" s="18" t="n"/>
      <c r="K901" s="18" t="n"/>
      <c r="L901" s="24">
        <f>IF($A901="","",IF(COUNTIF('Payment Plans'!$A$5:$A$254,$B901)=0,"Unknown Plan ID",IF(AND($G901="Posted",$E901&gt;Setup!$B$3),"Future-Dated Payment",IF(COUNTIF($A$5:$A$1004,$A901)&gt;1,"Duplicate Payment ID","OK"))))</f>
        <v/>
      </c>
      <c r="M901" s="24">
        <f>IF($A901="","",IF(OR($B901="",$E901="",$F901&lt;=0,$G901="",$H901="",$J901=""),"Review",IF($L901&lt;&gt;"OK","Review","OK")))</f>
        <v/>
      </c>
    </row>
    <row r="902">
      <c r="A902" s="18" t="n"/>
      <c r="B902" s="18" t="n"/>
      <c r="C902" s="24">
        <f>IF($B902="","",IFERROR(INDEX('Payment Plans'!$B$5:$B$254,MATCH($B902,'Payment Plans'!$A$5:$A$254,0)),""))</f>
        <v/>
      </c>
      <c r="D902" s="24">
        <f>IF($B902="","",IFERROR(INDEX('Payment Plans'!$D$5:$D$254,MATCH($B902,'Payment Plans'!$A$5:$A$254,0)),""))</f>
        <v/>
      </c>
      <c r="E902" s="46" t="n"/>
      <c r="F902" s="47" t="n"/>
      <c r="G902" s="18" t="n"/>
      <c r="H902" s="18" t="n"/>
      <c r="I902" s="18" t="n"/>
      <c r="J902" s="18" t="n"/>
      <c r="K902" s="18" t="n"/>
      <c r="L902" s="24">
        <f>IF($A902="","",IF(COUNTIF('Payment Plans'!$A$5:$A$254,$B902)=0,"Unknown Plan ID",IF(AND($G902="Posted",$E902&gt;Setup!$B$3),"Future-Dated Payment",IF(COUNTIF($A$5:$A$1004,$A902)&gt;1,"Duplicate Payment ID","OK"))))</f>
        <v/>
      </c>
      <c r="M902" s="24">
        <f>IF($A902="","",IF(OR($B902="",$E902="",$F902&lt;=0,$G902="",$H902="",$J902=""),"Review",IF($L902&lt;&gt;"OK","Review","OK")))</f>
        <v/>
      </c>
    </row>
    <row r="903">
      <c r="A903" s="18" t="n"/>
      <c r="B903" s="18" t="n"/>
      <c r="C903" s="24">
        <f>IF($B903="","",IFERROR(INDEX('Payment Plans'!$B$5:$B$254,MATCH($B903,'Payment Plans'!$A$5:$A$254,0)),""))</f>
        <v/>
      </c>
      <c r="D903" s="24">
        <f>IF($B903="","",IFERROR(INDEX('Payment Plans'!$D$5:$D$254,MATCH($B903,'Payment Plans'!$A$5:$A$254,0)),""))</f>
        <v/>
      </c>
      <c r="E903" s="46" t="n"/>
      <c r="F903" s="47" t="n"/>
      <c r="G903" s="18" t="n"/>
      <c r="H903" s="18" t="n"/>
      <c r="I903" s="18" t="n"/>
      <c r="J903" s="18" t="n"/>
      <c r="K903" s="18" t="n"/>
      <c r="L903" s="24">
        <f>IF($A903="","",IF(COUNTIF('Payment Plans'!$A$5:$A$254,$B903)=0,"Unknown Plan ID",IF(AND($G903="Posted",$E903&gt;Setup!$B$3),"Future-Dated Payment",IF(COUNTIF($A$5:$A$1004,$A903)&gt;1,"Duplicate Payment ID","OK"))))</f>
        <v/>
      </c>
      <c r="M903" s="24">
        <f>IF($A903="","",IF(OR($B903="",$E903="",$F903&lt;=0,$G903="",$H903="",$J903=""),"Review",IF($L903&lt;&gt;"OK","Review","OK")))</f>
        <v/>
      </c>
    </row>
    <row r="904">
      <c r="A904" s="18" t="n"/>
      <c r="B904" s="18" t="n"/>
      <c r="C904" s="24">
        <f>IF($B904="","",IFERROR(INDEX('Payment Plans'!$B$5:$B$254,MATCH($B904,'Payment Plans'!$A$5:$A$254,0)),""))</f>
        <v/>
      </c>
      <c r="D904" s="24">
        <f>IF($B904="","",IFERROR(INDEX('Payment Plans'!$D$5:$D$254,MATCH($B904,'Payment Plans'!$A$5:$A$254,0)),""))</f>
        <v/>
      </c>
      <c r="E904" s="46" t="n"/>
      <c r="F904" s="47" t="n"/>
      <c r="G904" s="18" t="n"/>
      <c r="H904" s="18" t="n"/>
      <c r="I904" s="18" t="n"/>
      <c r="J904" s="18" t="n"/>
      <c r="K904" s="18" t="n"/>
      <c r="L904" s="24">
        <f>IF($A904="","",IF(COUNTIF('Payment Plans'!$A$5:$A$254,$B904)=0,"Unknown Plan ID",IF(AND($G904="Posted",$E904&gt;Setup!$B$3),"Future-Dated Payment",IF(COUNTIF($A$5:$A$1004,$A904)&gt;1,"Duplicate Payment ID","OK"))))</f>
        <v/>
      </c>
      <c r="M904" s="24">
        <f>IF($A904="","",IF(OR($B904="",$E904="",$F904&lt;=0,$G904="",$H904="",$J904=""),"Review",IF($L904&lt;&gt;"OK","Review","OK")))</f>
        <v/>
      </c>
    </row>
    <row r="905">
      <c r="A905" s="18" t="n"/>
      <c r="B905" s="18" t="n"/>
      <c r="C905" s="24">
        <f>IF($B905="","",IFERROR(INDEX('Payment Plans'!$B$5:$B$254,MATCH($B905,'Payment Plans'!$A$5:$A$254,0)),""))</f>
        <v/>
      </c>
      <c r="D905" s="24">
        <f>IF($B905="","",IFERROR(INDEX('Payment Plans'!$D$5:$D$254,MATCH($B905,'Payment Plans'!$A$5:$A$254,0)),""))</f>
        <v/>
      </c>
      <c r="E905" s="46" t="n"/>
      <c r="F905" s="47" t="n"/>
      <c r="G905" s="18" t="n"/>
      <c r="H905" s="18" t="n"/>
      <c r="I905" s="18" t="n"/>
      <c r="J905" s="18" t="n"/>
      <c r="K905" s="18" t="n"/>
      <c r="L905" s="24">
        <f>IF($A905="","",IF(COUNTIF('Payment Plans'!$A$5:$A$254,$B905)=0,"Unknown Plan ID",IF(AND($G905="Posted",$E905&gt;Setup!$B$3),"Future-Dated Payment",IF(COUNTIF($A$5:$A$1004,$A905)&gt;1,"Duplicate Payment ID","OK"))))</f>
        <v/>
      </c>
      <c r="M905" s="24">
        <f>IF($A905="","",IF(OR($B905="",$E905="",$F905&lt;=0,$G905="",$H905="",$J905=""),"Review",IF($L905&lt;&gt;"OK","Review","OK")))</f>
        <v/>
      </c>
    </row>
    <row r="906">
      <c r="A906" s="18" t="n"/>
      <c r="B906" s="18" t="n"/>
      <c r="C906" s="24">
        <f>IF($B906="","",IFERROR(INDEX('Payment Plans'!$B$5:$B$254,MATCH($B906,'Payment Plans'!$A$5:$A$254,0)),""))</f>
        <v/>
      </c>
      <c r="D906" s="24">
        <f>IF($B906="","",IFERROR(INDEX('Payment Plans'!$D$5:$D$254,MATCH($B906,'Payment Plans'!$A$5:$A$254,0)),""))</f>
        <v/>
      </c>
      <c r="E906" s="46" t="n"/>
      <c r="F906" s="47" t="n"/>
      <c r="G906" s="18" t="n"/>
      <c r="H906" s="18" t="n"/>
      <c r="I906" s="18" t="n"/>
      <c r="J906" s="18" t="n"/>
      <c r="K906" s="18" t="n"/>
      <c r="L906" s="24">
        <f>IF($A906="","",IF(COUNTIF('Payment Plans'!$A$5:$A$254,$B906)=0,"Unknown Plan ID",IF(AND($G906="Posted",$E906&gt;Setup!$B$3),"Future-Dated Payment",IF(COUNTIF($A$5:$A$1004,$A906)&gt;1,"Duplicate Payment ID","OK"))))</f>
        <v/>
      </c>
      <c r="M906" s="24">
        <f>IF($A906="","",IF(OR($B906="",$E906="",$F906&lt;=0,$G906="",$H906="",$J906=""),"Review",IF($L906&lt;&gt;"OK","Review","OK")))</f>
        <v/>
      </c>
    </row>
    <row r="907">
      <c r="A907" s="18" t="n"/>
      <c r="B907" s="18" t="n"/>
      <c r="C907" s="24">
        <f>IF($B907="","",IFERROR(INDEX('Payment Plans'!$B$5:$B$254,MATCH($B907,'Payment Plans'!$A$5:$A$254,0)),""))</f>
        <v/>
      </c>
      <c r="D907" s="24">
        <f>IF($B907="","",IFERROR(INDEX('Payment Plans'!$D$5:$D$254,MATCH($B907,'Payment Plans'!$A$5:$A$254,0)),""))</f>
        <v/>
      </c>
      <c r="E907" s="46" t="n"/>
      <c r="F907" s="47" t="n"/>
      <c r="G907" s="18" t="n"/>
      <c r="H907" s="18" t="n"/>
      <c r="I907" s="18" t="n"/>
      <c r="J907" s="18" t="n"/>
      <c r="K907" s="18" t="n"/>
      <c r="L907" s="24">
        <f>IF($A907="","",IF(COUNTIF('Payment Plans'!$A$5:$A$254,$B907)=0,"Unknown Plan ID",IF(AND($G907="Posted",$E907&gt;Setup!$B$3),"Future-Dated Payment",IF(COUNTIF($A$5:$A$1004,$A907)&gt;1,"Duplicate Payment ID","OK"))))</f>
        <v/>
      </c>
      <c r="M907" s="24">
        <f>IF($A907="","",IF(OR($B907="",$E907="",$F907&lt;=0,$G907="",$H907="",$J907=""),"Review",IF($L907&lt;&gt;"OK","Review","OK")))</f>
        <v/>
      </c>
    </row>
    <row r="908">
      <c r="A908" s="18" t="n"/>
      <c r="B908" s="18" t="n"/>
      <c r="C908" s="24">
        <f>IF($B908="","",IFERROR(INDEX('Payment Plans'!$B$5:$B$254,MATCH($B908,'Payment Plans'!$A$5:$A$254,0)),""))</f>
        <v/>
      </c>
      <c r="D908" s="24">
        <f>IF($B908="","",IFERROR(INDEX('Payment Plans'!$D$5:$D$254,MATCH($B908,'Payment Plans'!$A$5:$A$254,0)),""))</f>
        <v/>
      </c>
      <c r="E908" s="46" t="n"/>
      <c r="F908" s="47" t="n"/>
      <c r="G908" s="18" t="n"/>
      <c r="H908" s="18" t="n"/>
      <c r="I908" s="18" t="n"/>
      <c r="J908" s="18" t="n"/>
      <c r="K908" s="18" t="n"/>
      <c r="L908" s="24">
        <f>IF($A908="","",IF(COUNTIF('Payment Plans'!$A$5:$A$254,$B908)=0,"Unknown Plan ID",IF(AND($G908="Posted",$E908&gt;Setup!$B$3),"Future-Dated Payment",IF(COUNTIF($A$5:$A$1004,$A908)&gt;1,"Duplicate Payment ID","OK"))))</f>
        <v/>
      </c>
      <c r="M908" s="24">
        <f>IF($A908="","",IF(OR($B908="",$E908="",$F908&lt;=0,$G908="",$H908="",$J908=""),"Review",IF($L908&lt;&gt;"OK","Review","OK")))</f>
        <v/>
      </c>
    </row>
    <row r="909">
      <c r="A909" s="18" t="n"/>
      <c r="B909" s="18" t="n"/>
      <c r="C909" s="24">
        <f>IF($B909="","",IFERROR(INDEX('Payment Plans'!$B$5:$B$254,MATCH($B909,'Payment Plans'!$A$5:$A$254,0)),""))</f>
        <v/>
      </c>
      <c r="D909" s="24">
        <f>IF($B909="","",IFERROR(INDEX('Payment Plans'!$D$5:$D$254,MATCH($B909,'Payment Plans'!$A$5:$A$254,0)),""))</f>
        <v/>
      </c>
      <c r="E909" s="46" t="n"/>
      <c r="F909" s="47" t="n"/>
      <c r="G909" s="18" t="n"/>
      <c r="H909" s="18" t="n"/>
      <c r="I909" s="18" t="n"/>
      <c r="J909" s="18" t="n"/>
      <c r="K909" s="18" t="n"/>
      <c r="L909" s="24">
        <f>IF($A909="","",IF(COUNTIF('Payment Plans'!$A$5:$A$254,$B909)=0,"Unknown Plan ID",IF(AND($G909="Posted",$E909&gt;Setup!$B$3),"Future-Dated Payment",IF(COUNTIF($A$5:$A$1004,$A909)&gt;1,"Duplicate Payment ID","OK"))))</f>
        <v/>
      </c>
      <c r="M909" s="24">
        <f>IF($A909="","",IF(OR($B909="",$E909="",$F909&lt;=0,$G909="",$H909="",$J909=""),"Review",IF($L909&lt;&gt;"OK","Review","OK")))</f>
        <v/>
      </c>
    </row>
    <row r="910">
      <c r="A910" s="18" t="n"/>
      <c r="B910" s="18" t="n"/>
      <c r="C910" s="24">
        <f>IF($B910="","",IFERROR(INDEX('Payment Plans'!$B$5:$B$254,MATCH($B910,'Payment Plans'!$A$5:$A$254,0)),""))</f>
        <v/>
      </c>
      <c r="D910" s="24">
        <f>IF($B910="","",IFERROR(INDEX('Payment Plans'!$D$5:$D$254,MATCH($B910,'Payment Plans'!$A$5:$A$254,0)),""))</f>
        <v/>
      </c>
      <c r="E910" s="46" t="n"/>
      <c r="F910" s="47" t="n"/>
      <c r="G910" s="18" t="n"/>
      <c r="H910" s="18" t="n"/>
      <c r="I910" s="18" t="n"/>
      <c r="J910" s="18" t="n"/>
      <c r="K910" s="18" t="n"/>
      <c r="L910" s="24">
        <f>IF($A910="","",IF(COUNTIF('Payment Plans'!$A$5:$A$254,$B910)=0,"Unknown Plan ID",IF(AND($G910="Posted",$E910&gt;Setup!$B$3),"Future-Dated Payment",IF(COUNTIF($A$5:$A$1004,$A910)&gt;1,"Duplicate Payment ID","OK"))))</f>
        <v/>
      </c>
      <c r="M910" s="24">
        <f>IF($A910="","",IF(OR($B910="",$E910="",$F910&lt;=0,$G910="",$H910="",$J910=""),"Review",IF($L910&lt;&gt;"OK","Review","OK")))</f>
        <v/>
      </c>
    </row>
    <row r="911">
      <c r="A911" s="18" t="n"/>
      <c r="B911" s="18" t="n"/>
      <c r="C911" s="24">
        <f>IF($B911="","",IFERROR(INDEX('Payment Plans'!$B$5:$B$254,MATCH($B911,'Payment Plans'!$A$5:$A$254,0)),""))</f>
        <v/>
      </c>
      <c r="D911" s="24">
        <f>IF($B911="","",IFERROR(INDEX('Payment Plans'!$D$5:$D$254,MATCH($B911,'Payment Plans'!$A$5:$A$254,0)),""))</f>
        <v/>
      </c>
      <c r="E911" s="46" t="n"/>
      <c r="F911" s="47" t="n"/>
      <c r="G911" s="18" t="n"/>
      <c r="H911" s="18" t="n"/>
      <c r="I911" s="18" t="n"/>
      <c r="J911" s="18" t="n"/>
      <c r="K911" s="18" t="n"/>
      <c r="L911" s="24">
        <f>IF($A911="","",IF(COUNTIF('Payment Plans'!$A$5:$A$254,$B911)=0,"Unknown Plan ID",IF(AND($G911="Posted",$E911&gt;Setup!$B$3),"Future-Dated Payment",IF(COUNTIF($A$5:$A$1004,$A911)&gt;1,"Duplicate Payment ID","OK"))))</f>
        <v/>
      </c>
      <c r="M911" s="24">
        <f>IF($A911="","",IF(OR($B911="",$E911="",$F911&lt;=0,$G911="",$H911="",$J911=""),"Review",IF($L911&lt;&gt;"OK","Review","OK")))</f>
        <v/>
      </c>
    </row>
    <row r="912">
      <c r="A912" s="18" t="n"/>
      <c r="B912" s="18" t="n"/>
      <c r="C912" s="24">
        <f>IF($B912="","",IFERROR(INDEX('Payment Plans'!$B$5:$B$254,MATCH($B912,'Payment Plans'!$A$5:$A$254,0)),""))</f>
        <v/>
      </c>
      <c r="D912" s="24">
        <f>IF($B912="","",IFERROR(INDEX('Payment Plans'!$D$5:$D$254,MATCH($B912,'Payment Plans'!$A$5:$A$254,0)),""))</f>
        <v/>
      </c>
      <c r="E912" s="46" t="n"/>
      <c r="F912" s="47" t="n"/>
      <c r="G912" s="18" t="n"/>
      <c r="H912" s="18" t="n"/>
      <c r="I912" s="18" t="n"/>
      <c r="J912" s="18" t="n"/>
      <c r="K912" s="18" t="n"/>
      <c r="L912" s="24">
        <f>IF($A912="","",IF(COUNTIF('Payment Plans'!$A$5:$A$254,$B912)=0,"Unknown Plan ID",IF(AND($G912="Posted",$E912&gt;Setup!$B$3),"Future-Dated Payment",IF(COUNTIF($A$5:$A$1004,$A912)&gt;1,"Duplicate Payment ID","OK"))))</f>
        <v/>
      </c>
      <c r="M912" s="24">
        <f>IF($A912="","",IF(OR($B912="",$E912="",$F912&lt;=0,$G912="",$H912="",$J912=""),"Review",IF($L912&lt;&gt;"OK","Review","OK")))</f>
        <v/>
      </c>
    </row>
    <row r="913">
      <c r="A913" s="18" t="n"/>
      <c r="B913" s="18" t="n"/>
      <c r="C913" s="24">
        <f>IF($B913="","",IFERROR(INDEX('Payment Plans'!$B$5:$B$254,MATCH($B913,'Payment Plans'!$A$5:$A$254,0)),""))</f>
        <v/>
      </c>
      <c r="D913" s="24">
        <f>IF($B913="","",IFERROR(INDEX('Payment Plans'!$D$5:$D$254,MATCH($B913,'Payment Plans'!$A$5:$A$254,0)),""))</f>
        <v/>
      </c>
      <c r="E913" s="46" t="n"/>
      <c r="F913" s="47" t="n"/>
      <c r="G913" s="18" t="n"/>
      <c r="H913" s="18" t="n"/>
      <c r="I913" s="18" t="n"/>
      <c r="J913" s="18" t="n"/>
      <c r="K913" s="18" t="n"/>
      <c r="L913" s="24">
        <f>IF($A913="","",IF(COUNTIF('Payment Plans'!$A$5:$A$254,$B913)=0,"Unknown Plan ID",IF(AND($G913="Posted",$E913&gt;Setup!$B$3),"Future-Dated Payment",IF(COUNTIF($A$5:$A$1004,$A913)&gt;1,"Duplicate Payment ID","OK"))))</f>
        <v/>
      </c>
      <c r="M913" s="24">
        <f>IF($A913="","",IF(OR($B913="",$E913="",$F913&lt;=0,$G913="",$H913="",$J913=""),"Review",IF($L913&lt;&gt;"OK","Review","OK")))</f>
        <v/>
      </c>
    </row>
    <row r="914">
      <c r="A914" s="18" t="n"/>
      <c r="B914" s="18" t="n"/>
      <c r="C914" s="24">
        <f>IF($B914="","",IFERROR(INDEX('Payment Plans'!$B$5:$B$254,MATCH($B914,'Payment Plans'!$A$5:$A$254,0)),""))</f>
        <v/>
      </c>
      <c r="D914" s="24">
        <f>IF($B914="","",IFERROR(INDEX('Payment Plans'!$D$5:$D$254,MATCH($B914,'Payment Plans'!$A$5:$A$254,0)),""))</f>
        <v/>
      </c>
      <c r="E914" s="46" t="n"/>
      <c r="F914" s="47" t="n"/>
      <c r="G914" s="18" t="n"/>
      <c r="H914" s="18" t="n"/>
      <c r="I914" s="18" t="n"/>
      <c r="J914" s="18" t="n"/>
      <c r="K914" s="18" t="n"/>
      <c r="L914" s="24">
        <f>IF($A914="","",IF(COUNTIF('Payment Plans'!$A$5:$A$254,$B914)=0,"Unknown Plan ID",IF(AND($G914="Posted",$E914&gt;Setup!$B$3),"Future-Dated Payment",IF(COUNTIF($A$5:$A$1004,$A914)&gt;1,"Duplicate Payment ID","OK"))))</f>
        <v/>
      </c>
      <c r="M914" s="24">
        <f>IF($A914="","",IF(OR($B914="",$E914="",$F914&lt;=0,$G914="",$H914="",$J914=""),"Review",IF($L914&lt;&gt;"OK","Review","OK")))</f>
        <v/>
      </c>
    </row>
    <row r="915">
      <c r="A915" s="18" t="n"/>
      <c r="B915" s="18" t="n"/>
      <c r="C915" s="24">
        <f>IF($B915="","",IFERROR(INDEX('Payment Plans'!$B$5:$B$254,MATCH($B915,'Payment Plans'!$A$5:$A$254,0)),""))</f>
        <v/>
      </c>
      <c r="D915" s="24">
        <f>IF($B915="","",IFERROR(INDEX('Payment Plans'!$D$5:$D$254,MATCH($B915,'Payment Plans'!$A$5:$A$254,0)),""))</f>
        <v/>
      </c>
      <c r="E915" s="46" t="n"/>
      <c r="F915" s="47" t="n"/>
      <c r="G915" s="18" t="n"/>
      <c r="H915" s="18" t="n"/>
      <c r="I915" s="18" t="n"/>
      <c r="J915" s="18" t="n"/>
      <c r="K915" s="18" t="n"/>
      <c r="L915" s="24">
        <f>IF($A915="","",IF(COUNTIF('Payment Plans'!$A$5:$A$254,$B915)=0,"Unknown Plan ID",IF(AND($G915="Posted",$E915&gt;Setup!$B$3),"Future-Dated Payment",IF(COUNTIF($A$5:$A$1004,$A915)&gt;1,"Duplicate Payment ID","OK"))))</f>
        <v/>
      </c>
      <c r="M915" s="24">
        <f>IF($A915="","",IF(OR($B915="",$E915="",$F915&lt;=0,$G915="",$H915="",$J915=""),"Review",IF($L915&lt;&gt;"OK","Review","OK")))</f>
        <v/>
      </c>
    </row>
    <row r="916">
      <c r="A916" s="18" t="n"/>
      <c r="B916" s="18" t="n"/>
      <c r="C916" s="24">
        <f>IF($B916="","",IFERROR(INDEX('Payment Plans'!$B$5:$B$254,MATCH($B916,'Payment Plans'!$A$5:$A$254,0)),""))</f>
        <v/>
      </c>
      <c r="D916" s="24">
        <f>IF($B916="","",IFERROR(INDEX('Payment Plans'!$D$5:$D$254,MATCH($B916,'Payment Plans'!$A$5:$A$254,0)),""))</f>
        <v/>
      </c>
      <c r="E916" s="46" t="n"/>
      <c r="F916" s="47" t="n"/>
      <c r="G916" s="18" t="n"/>
      <c r="H916" s="18" t="n"/>
      <c r="I916" s="18" t="n"/>
      <c r="J916" s="18" t="n"/>
      <c r="K916" s="18" t="n"/>
      <c r="L916" s="24">
        <f>IF($A916="","",IF(COUNTIF('Payment Plans'!$A$5:$A$254,$B916)=0,"Unknown Plan ID",IF(AND($G916="Posted",$E916&gt;Setup!$B$3),"Future-Dated Payment",IF(COUNTIF($A$5:$A$1004,$A916)&gt;1,"Duplicate Payment ID","OK"))))</f>
        <v/>
      </c>
      <c r="M916" s="24">
        <f>IF($A916="","",IF(OR($B916="",$E916="",$F916&lt;=0,$G916="",$H916="",$J916=""),"Review",IF($L916&lt;&gt;"OK","Review","OK")))</f>
        <v/>
      </c>
    </row>
    <row r="917">
      <c r="A917" s="18" t="n"/>
      <c r="B917" s="18" t="n"/>
      <c r="C917" s="24">
        <f>IF($B917="","",IFERROR(INDEX('Payment Plans'!$B$5:$B$254,MATCH($B917,'Payment Plans'!$A$5:$A$254,0)),""))</f>
        <v/>
      </c>
      <c r="D917" s="24">
        <f>IF($B917="","",IFERROR(INDEX('Payment Plans'!$D$5:$D$254,MATCH($B917,'Payment Plans'!$A$5:$A$254,0)),""))</f>
        <v/>
      </c>
      <c r="E917" s="46" t="n"/>
      <c r="F917" s="47" t="n"/>
      <c r="G917" s="18" t="n"/>
      <c r="H917" s="18" t="n"/>
      <c r="I917" s="18" t="n"/>
      <c r="J917" s="18" t="n"/>
      <c r="K917" s="18" t="n"/>
      <c r="L917" s="24">
        <f>IF($A917="","",IF(COUNTIF('Payment Plans'!$A$5:$A$254,$B917)=0,"Unknown Plan ID",IF(AND($G917="Posted",$E917&gt;Setup!$B$3),"Future-Dated Payment",IF(COUNTIF($A$5:$A$1004,$A917)&gt;1,"Duplicate Payment ID","OK"))))</f>
        <v/>
      </c>
      <c r="M917" s="24">
        <f>IF($A917="","",IF(OR($B917="",$E917="",$F917&lt;=0,$G917="",$H917="",$J917=""),"Review",IF($L917&lt;&gt;"OK","Review","OK")))</f>
        <v/>
      </c>
    </row>
    <row r="918">
      <c r="A918" s="18" t="n"/>
      <c r="B918" s="18" t="n"/>
      <c r="C918" s="24">
        <f>IF($B918="","",IFERROR(INDEX('Payment Plans'!$B$5:$B$254,MATCH($B918,'Payment Plans'!$A$5:$A$254,0)),""))</f>
        <v/>
      </c>
      <c r="D918" s="24">
        <f>IF($B918="","",IFERROR(INDEX('Payment Plans'!$D$5:$D$254,MATCH($B918,'Payment Plans'!$A$5:$A$254,0)),""))</f>
        <v/>
      </c>
      <c r="E918" s="46" t="n"/>
      <c r="F918" s="47" t="n"/>
      <c r="G918" s="18" t="n"/>
      <c r="H918" s="18" t="n"/>
      <c r="I918" s="18" t="n"/>
      <c r="J918" s="18" t="n"/>
      <c r="K918" s="18" t="n"/>
      <c r="L918" s="24">
        <f>IF($A918="","",IF(COUNTIF('Payment Plans'!$A$5:$A$254,$B918)=0,"Unknown Plan ID",IF(AND($G918="Posted",$E918&gt;Setup!$B$3),"Future-Dated Payment",IF(COUNTIF($A$5:$A$1004,$A918)&gt;1,"Duplicate Payment ID","OK"))))</f>
        <v/>
      </c>
      <c r="M918" s="24">
        <f>IF($A918="","",IF(OR($B918="",$E918="",$F918&lt;=0,$G918="",$H918="",$J918=""),"Review",IF($L918&lt;&gt;"OK","Review","OK")))</f>
        <v/>
      </c>
    </row>
    <row r="919">
      <c r="A919" s="18" t="n"/>
      <c r="B919" s="18" t="n"/>
      <c r="C919" s="24">
        <f>IF($B919="","",IFERROR(INDEX('Payment Plans'!$B$5:$B$254,MATCH($B919,'Payment Plans'!$A$5:$A$254,0)),""))</f>
        <v/>
      </c>
      <c r="D919" s="24">
        <f>IF($B919="","",IFERROR(INDEX('Payment Plans'!$D$5:$D$254,MATCH($B919,'Payment Plans'!$A$5:$A$254,0)),""))</f>
        <v/>
      </c>
      <c r="E919" s="46" t="n"/>
      <c r="F919" s="47" t="n"/>
      <c r="G919" s="18" t="n"/>
      <c r="H919" s="18" t="n"/>
      <c r="I919" s="18" t="n"/>
      <c r="J919" s="18" t="n"/>
      <c r="K919" s="18" t="n"/>
      <c r="L919" s="24">
        <f>IF($A919="","",IF(COUNTIF('Payment Plans'!$A$5:$A$254,$B919)=0,"Unknown Plan ID",IF(AND($G919="Posted",$E919&gt;Setup!$B$3),"Future-Dated Payment",IF(COUNTIF($A$5:$A$1004,$A919)&gt;1,"Duplicate Payment ID","OK"))))</f>
        <v/>
      </c>
      <c r="M919" s="24">
        <f>IF($A919="","",IF(OR($B919="",$E919="",$F919&lt;=0,$G919="",$H919="",$J919=""),"Review",IF($L919&lt;&gt;"OK","Review","OK")))</f>
        <v/>
      </c>
    </row>
    <row r="920">
      <c r="A920" s="18" t="n"/>
      <c r="B920" s="18" t="n"/>
      <c r="C920" s="24">
        <f>IF($B920="","",IFERROR(INDEX('Payment Plans'!$B$5:$B$254,MATCH($B920,'Payment Plans'!$A$5:$A$254,0)),""))</f>
        <v/>
      </c>
      <c r="D920" s="24">
        <f>IF($B920="","",IFERROR(INDEX('Payment Plans'!$D$5:$D$254,MATCH($B920,'Payment Plans'!$A$5:$A$254,0)),""))</f>
        <v/>
      </c>
      <c r="E920" s="46" t="n"/>
      <c r="F920" s="47" t="n"/>
      <c r="G920" s="18" t="n"/>
      <c r="H920" s="18" t="n"/>
      <c r="I920" s="18" t="n"/>
      <c r="J920" s="18" t="n"/>
      <c r="K920" s="18" t="n"/>
      <c r="L920" s="24">
        <f>IF($A920="","",IF(COUNTIF('Payment Plans'!$A$5:$A$254,$B920)=0,"Unknown Plan ID",IF(AND($G920="Posted",$E920&gt;Setup!$B$3),"Future-Dated Payment",IF(COUNTIF($A$5:$A$1004,$A920)&gt;1,"Duplicate Payment ID","OK"))))</f>
        <v/>
      </c>
      <c r="M920" s="24">
        <f>IF($A920="","",IF(OR($B920="",$E920="",$F920&lt;=0,$G920="",$H920="",$J920=""),"Review",IF($L920&lt;&gt;"OK","Review","OK")))</f>
        <v/>
      </c>
    </row>
    <row r="921">
      <c r="A921" s="18" t="n"/>
      <c r="B921" s="18" t="n"/>
      <c r="C921" s="24">
        <f>IF($B921="","",IFERROR(INDEX('Payment Plans'!$B$5:$B$254,MATCH($B921,'Payment Plans'!$A$5:$A$254,0)),""))</f>
        <v/>
      </c>
      <c r="D921" s="24">
        <f>IF($B921="","",IFERROR(INDEX('Payment Plans'!$D$5:$D$254,MATCH($B921,'Payment Plans'!$A$5:$A$254,0)),""))</f>
        <v/>
      </c>
      <c r="E921" s="46" t="n"/>
      <c r="F921" s="47" t="n"/>
      <c r="G921" s="18" t="n"/>
      <c r="H921" s="18" t="n"/>
      <c r="I921" s="18" t="n"/>
      <c r="J921" s="18" t="n"/>
      <c r="K921" s="18" t="n"/>
      <c r="L921" s="24">
        <f>IF($A921="","",IF(COUNTIF('Payment Plans'!$A$5:$A$254,$B921)=0,"Unknown Plan ID",IF(AND($G921="Posted",$E921&gt;Setup!$B$3),"Future-Dated Payment",IF(COUNTIF($A$5:$A$1004,$A921)&gt;1,"Duplicate Payment ID","OK"))))</f>
        <v/>
      </c>
      <c r="M921" s="24">
        <f>IF($A921="","",IF(OR($B921="",$E921="",$F921&lt;=0,$G921="",$H921="",$J921=""),"Review",IF($L921&lt;&gt;"OK","Review","OK")))</f>
        <v/>
      </c>
    </row>
    <row r="922">
      <c r="A922" s="18" t="n"/>
      <c r="B922" s="18" t="n"/>
      <c r="C922" s="24">
        <f>IF($B922="","",IFERROR(INDEX('Payment Plans'!$B$5:$B$254,MATCH($B922,'Payment Plans'!$A$5:$A$254,0)),""))</f>
        <v/>
      </c>
      <c r="D922" s="24">
        <f>IF($B922="","",IFERROR(INDEX('Payment Plans'!$D$5:$D$254,MATCH($B922,'Payment Plans'!$A$5:$A$254,0)),""))</f>
        <v/>
      </c>
      <c r="E922" s="46" t="n"/>
      <c r="F922" s="47" t="n"/>
      <c r="G922" s="18" t="n"/>
      <c r="H922" s="18" t="n"/>
      <c r="I922" s="18" t="n"/>
      <c r="J922" s="18" t="n"/>
      <c r="K922" s="18" t="n"/>
      <c r="L922" s="24">
        <f>IF($A922="","",IF(COUNTIF('Payment Plans'!$A$5:$A$254,$B922)=0,"Unknown Plan ID",IF(AND($G922="Posted",$E922&gt;Setup!$B$3),"Future-Dated Payment",IF(COUNTIF($A$5:$A$1004,$A922)&gt;1,"Duplicate Payment ID","OK"))))</f>
        <v/>
      </c>
      <c r="M922" s="24">
        <f>IF($A922="","",IF(OR($B922="",$E922="",$F922&lt;=0,$G922="",$H922="",$J922=""),"Review",IF($L922&lt;&gt;"OK","Review","OK")))</f>
        <v/>
      </c>
    </row>
    <row r="923">
      <c r="A923" s="18" t="n"/>
      <c r="B923" s="18" t="n"/>
      <c r="C923" s="24">
        <f>IF($B923="","",IFERROR(INDEX('Payment Plans'!$B$5:$B$254,MATCH($B923,'Payment Plans'!$A$5:$A$254,0)),""))</f>
        <v/>
      </c>
      <c r="D923" s="24">
        <f>IF($B923="","",IFERROR(INDEX('Payment Plans'!$D$5:$D$254,MATCH($B923,'Payment Plans'!$A$5:$A$254,0)),""))</f>
        <v/>
      </c>
      <c r="E923" s="46" t="n"/>
      <c r="F923" s="47" t="n"/>
      <c r="G923" s="18" t="n"/>
      <c r="H923" s="18" t="n"/>
      <c r="I923" s="18" t="n"/>
      <c r="J923" s="18" t="n"/>
      <c r="K923" s="18" t="n"/>
      <c r="L923" s="24">
        <f>IF($A923="","",IF(COUNTIF('Payment Plans'!$A$5:$A$254,$B923)=0,"Unknown Plan ID",IF(AND($G923="Posted",$E923&gt;Setup!$B$3),"Future-Dated Payment",IF(COUNTIF($A$5:$A$1004,$A923)&gt;1,"Duplicate Payment ID","OK"))))</f>
        <v/>
      </c>
      <c r="M923" s="24">
        <f>IF($A923="","",IF(OR($B923="",$E923="",$F923&lt;=0,$G923="",$H923="",$J923=""),"Review",IF($L923&lt;&gt;"OK","Review","OK")))</f>
        <v/>
      </c>
    </row>
    <row r="924">
      <c r="A924" s="18" t="n"/>
      <c r="B924" s="18" t="n"/>
      <c r="C924" s="24">
        <f>IF($B924="","",IFERROR(INDEX('Payment Plans'!$B$5:$B$254,MATCH($B924,'Payment Plans'!$A$5:$A$254,0)),""))</f>
        <v/>
      </c>
      <c r="D924" s="24">
        <f>IF($B924="","",IFERROR(INDEX('Payment Plans'!$D$5:$D$254,MATCH($B924,'Payment Plans'!$A$5:$A$254,0)),""))</f>
        <v/>
      </c>
      <c r="E924" s="46" t="n"/>
      <c r="F924" s="47" t="n"/>
      <c r="G924" s="18" t="n"/>
      <c r="H924" s="18" t="n"/>
      <c r="I924" s="18" t="n"/>
      <c r="J924" s="18" t="n"/>
      <c r="K924" s="18" t="n"/>
      <c r="L924" s="24">
        <f>IF($A924="","",IF(COUNTIF('Payment Plans'!$A$5:$A$254,$B924)=0,"Unknown Plan ID",IF(AND($G924="Posted",$E924&gt;Setup!$B$3),"Future-Dated Payment",IF(COUNTIF($A$5:$A$1004,$A924)&gt;1,"Duplicate Payment ID","OK"))))</f>
        <v/>
      </c>
      <c r="M924" s="24">
        <f>IF($A924="","",IF(OR($B924="",$E924="",$F924&lt;=0,$G924="",$H924="",$J924=""),"Review",IF($L924&lt;&gt;"OK","Review","OK")))</f>
        <v/>
      </c>
    </row>
    <row r="925">
      <c r="A925" s="18" t="n"/>
      <c r="B925" s="18" t="n"/>
      <c r="C925" s="24">
        <f>IF($B925="","",IFERROR(INDEX('Payment Plans'!$B$5:$B$254,MATCH($B925,'Payment Plans'!$A$5:$A$254,0)),""))</f>
        <v/>
      </c>
      <c r="D925" s="24">
        <f>IF($B925="","",IFERROR(INDEX('Payment Plans'!$D$5:$D$254,MATCH($B925,'Payment Plans'!$A$5:$A$254,0)),""))</f>
        <v/>
      </c>
      <c r="E925" s="46" t="n"/>
      <c r="F925" s="47" t="n"/>
      <c r="G925" s="18" t="n"/>
      <c r="H925" s="18" t="n"/>
      <c r="I925" s="18" t="n"/>
      <c r="J925" s="18" t="n"/>
      <c r="K925" s="18" t="n"/>
      <c r="L925" s="24">
        <f>IF($A925="","",IF(COUNTIF('Payment Plans'!$A$5:$A$254,$B925)=0,"Unknown Plan ID",IF(AND($G925="Posted",$E925&gt;Setup!$B$3),"Future-Dated Payment",IF(COUNTIF($A$5:$A$1004,$A925)&gt;1,"Duplicate Payment ID","OK"))))</f>
        <v/>
      </c>
      <c r="M925" s="24">
        <f>IF($A925="","",IF(OR($B925="",$E925="",$F925&lt;=0,$G925="",$H925="",$J925=""),"Review",IF($L925&lt;&gt;"OK","Review","OK")))</f>
        <v/>
      </c>
    </row>
    <row r="926">
      <c r="A926" s="18" t="n"/>
      <c r="B926" s="18" t="n"/>
      <c r="C926" s="24">
        <f>IF($B926="","",IFERROR(INDEX('Payment Plans'!$B$5:$B$254,MATCH($B926,'Payment Plans'!$A$5:$A$254,0)),""))</f>
        <v/>
      </c>
      <c r="D926" s="24">
        <f>IF($B926="","",IFERROR(INDEX('Payment Plans'!$D$5:$D$254,MATCH($B926,'Payment Plans'!$A$5:$A$254,0)),""))</f>
        <v/>
      </c>
      <c r="E926" s="46" t="n"/>
      <c r="F926" s="47" t="n"/>
      <c r="G926" s="18" t="n"/>
      <c r="H926" s="18" t="n"/>
      <c r="I926" s="18" t="n"/>
      <c r="J926" s="18" t="n"/>
      <c r="K926" s="18" t="n"/>
      <c r="L926" s="24">
        <f>IF($A926="","",IF(COUNTIF('Payment Plans'!$A$5:$A$254,$B926)=0,"Unknown Plan ID",IF(AND($G926="Posted",$E926&gt;Setup!$B$3),"Future-Dated Payment",IF(COUNTIF($A$5:$A$1004,$A926)&gt;1,"Duplicate Payment ID","OK"))))</f>
        <v/>
      </c>
      <c r="M926" s="24">
        <f>IF($A926="","",IF(OR($B926="",$E926="",$F926&lt;=0,$G926="",$H926="",$J926=""),"Review",IF($L926&lt;&gt;"OK","Review","OK")))</f>
        <v/>
      </c>
    </row>
    <row r="927">
      <c r="A927" s="18" t="n"/>
      <c r="B927" s="18" t="n"/>
      <c r="C927" s="24">
        <f>IF($B927="","",IFERROR(INDEX('Payment Plans'!$B$5:$B$254,MATCH($B927,'Payment Plans'!$A$5:$A$254,0)),""))</f>
        <v/>
      </c>
      <c r="D927" s="24">
        <f>IF($B927="","",IFERROR(INDEX('Payment Plans'!$D$5:$D$254,MATCH($B927,'Payment Plans'!$A$5:$A$254,0)),""))</f>
        <v/>
      </c>
      <c r="E927" s="46" t="n"/>
      <c r="F927" s="47" t="n"/>
      <c r="G927" s="18" t="n"/>
      <c r="H927" s="18" t="n"/>
      <c r="I927" s="18" t="n"/>
      <c r="J927" s="18" t="n"/>
      <c r="K927" s="18" t="n"/>
      <c r="L927" s="24">
        <f>IF($A927="","",IF(COUNTIF('Payment Plans'!$A$5:$A$254,$B927)=0,"Unknown Plan ID",IF(AND($G927="Posted",$E927&gt;Setup!$B$3),"Future-Dated Payment",IF(COUNTIF($A$5:$A$1004,$A927)&gt;1,"Duplicate Payment ID","OK"))))</f>
        <v/>
      </c>
      <c r="M927" s="24">
        <f>IF($A927="","",IF(OR($B927="",$E927="",$F927&lt;=0,$G927="",$H927="",$J927=""),"Review",IF($L927&lt;&gt;"OK","Review","OK")))</f>
        <v/>
      </c>
    </row>
    <row r="928">
      <c r="A928" s="18" t="n"/>
      <c r="B928" s="18" t="n"/>
      <c r="C928" s="24">
        <f>IF($B928="","",IFERROR(INDEX('Payment Plans'!$B$5:$B$254,MATCH($B928,'Payment Plans'!$A$5:$A$254,0)),""))</f>
        <v/>
      </c>
      <c r="D928" s="24">
        <f>IF($B928="","",IFERROR(INDEX('Payment Plans'!$D$5:$D$254,MATCH($B928,'Payment Plans'!$A$5:$A$254,0)),""))</f>
        <v/>
      </c>
      <c r="E928" s="46" t="n"/>
      <c r="F928" s="47" t="n"/>
      <c r="G928" s="18" t="n"/>
      <c r="H928" s="18" t="n"/>
      <c r="I928" s="18" t="n"/>
      <c r="J928" s="18" t="n"/>
      <c r="K928" s="18" t="n"/>
      <c r="L928" s="24">
        <f>IF($A928="","",IF(COUNTIF('Payment Plans'!$A$5:$A$254,$B928)=0,"Unknown Plan ID",IF(AND($G928="Posted",$E928&gt;Setup!$B$3),"Future-Dated Payment",IF(COUNTIF($A$5:$A$1004,$A928)&gt;1,"Duplicate Payment ID","OK"))))</f>
        <v/>
      </c>
      <c r="M928" s="24">
        <f>IF($A928="","",IF(OR($B928="",$E928="",$F928&lt;=0,$G928="",$H928="",$J928=""),"Review",IF($L928&lt;&gt;"OK","Review","OK")))</f>
        <v/>
      </c>
    </row>
    <row r="929">
      <c r="A929" s="18" t="n"/>
      <c r="B929" s="18" t="n"/>
      <c r="C929" s="24">
        <f>IF($B929="","",IFERROR(INDEX('Payment Plans'!$B$5:$B$254,MATCH($B929,'Payment Plans'!$A$5:$A$254,0)),""))</f>
        <v/>
      </c>
      <c r="D929" s="24">
        <f>IF($B929="","",IFERROR(INDEX('Payment Plans'!$D$5:$D$254,MATCH($B929,'Payment Plans'!$A$5:$A$254,0)),""))</f>
        <v/>
      </c>
      <c r="E929" s="46" t="n"/>
      <c r="F929" s="47" t="n"/>
      <c r="G929" s="18" t="n"/>
      <c r="H929" s="18" t="n"/>
      <c r="I929" s="18" t="n"/>
      <c r="J929" s="18" t="n"/>
      <c r="K929" s="18" t="n"/>
      <c r="L929" s="24">
        <f>IF($A929="","",IF(COUNTIF('Payment Plans'!$A$5:$A$254,$B929)=0,"Unknown Plan ID",IF(AND($G929="Posted",$E929&gt;Setup!$B$3),"Future-Dated Payment",IF(COUNTIF($A$5:$A$1004,$A929)&gt;1,"Duplicate Payment ID","OK"))))</f>
        <v/>
      </c>
      <c r="M929" s="24">
        <f>IF($A929="","",IF(OR($B929="",$E929="",$F929&lt;=0,$G929="",$H929="",$J929=""),"Review",IF($L929&lt;&gt;"OK","Review","OK")))</f>
        <v/>
      </c>
    </row>
    <row r="930">
      <c r="A930" s="18" t="n"/>
      <c r="B930" s="18" t="n"/>
      <c r="C930" s="24">
        <f>IF($B930="","",IFERROR(INDEX('Payment Plans'!$B$5:$B$254,MATCH($B930,'Payment Plans'!$A$5:$A$254,0)),""))</f>
        <v/>
      </c>
      <c r="D930" s="24">
        <f>IF($B930="","",IFERROR(INDEX('Payment Plans'!$D$5:$D$254,MATCH($B930,'Payment Plans'!$A$5:$A$254,0)),""))</f>
        <v/>
      </c>
      <c r="E930" s="46" t="n"/>
      <c r="F930" s="47" t="n"/>
      <c r="G930" s="18" t="n"/>
      <c r="H930" s="18" t="n"/>
      <c r="I930" s="18" t="n"/>
      <c r="J930" s="18" t="n"/>
      <c r="K930" s="18" t="n"/>
      <c r="L930" s="24">
        <f>IF($A930="","",IF(COUNTIF('Payment Plans'!$A$5:$A$254,$B930)=0,"Unknown Plan ID",IF(AND($G930="Posted",$E930&gt;Setup!$B$3),"Future-Dated Payment",IF(COUNTIF($A$5:$A$1004,$A930)&gt;1,"Duplicate Payment ID","OK"))))</f>
        <v/>
      </c>
      <c r="M930" s="24">
        <f>IF($A930="","",IF(OR($B930="",$E930="",$F930&lt;=0,$G930="",$H930="",$J930=""),"Review",IF($L930&lt;&gt;"OK","Review","OK")))</f>
        <v/>
      </c>
    </row>
    <row r="931">
      <c r="A931" s="18" t="n"/>
      <c r="B931" s="18" t="n"/>
      <c r="C931" s="24">
        <f>IF($B931="","",IFERROR(INDEX('Payment Plans'!$B$5:$B$254,MATCH($B931,'Payment Plans'!$A$5:$A$254,0)),""))</f>
        <v/>
      </c>
      <c r="D931" s="24">
        <f>IF($B931="","",IFERROR(INDEX('Payment Plans'!$D$5:$D$254,MATCH($B931,'Payment Plans'!$A$5:$A$254,0)),""))</f>
        <v/>
      </c>
      <c r="E931" s="46" t="n"/>
      <c r="F931" s="47" t="n"/>
      <c r="G931" s="18" t="n"/>
      <c r="H931" s="18" t="n"/>
      <c r="I931" s="18" t="n"/>
      <c r="J931" s="18" t="n"/>
      <c r="K931" s="18" t="n"/>
      <c r="L931" s="24">
        <f>IF($A931="","",IF(COUNTIF('Payment Plans'!$A$5:$A$254,$B931)=0,"Unknown Plan ID",IF(AND($G931="Posted",$E931&gt;Setup!$B$3),"Future-Dated Payment",IF(COUNTIF($A$5:$A$1004,$A931)&gt;1,"Duplicate Payment ID","OK"))))</f>
        <v/>
      </c>
      <c r="M931" s="24">
        <f>IF($A931="","",IF(OR($B931="",$E931="",$F931&lt;=0,$G931="",$H931="",$J931=""),"Review",IF($L931&lt;&gt;"OK","Review","OK")))</f>
        <v/>
      </c>
    </row>
    <row r="932">
      <c r="A932" s="18" t="n"/>
      <c r="B932" s="18" t="n"/>
      <c r="C932" s="24">
        <f>IF($B932="","",IFERROR(INDEX('Payment Plans'!$B$5:$B$254,MATCH($B932,'Payment Plans'!$A$5:$A$254,0)),""))</f>
        <v/>
      </c>
      <c r="D932" s="24">
        <f>IF($B932="","",IFERROR(INDEX('Payment Plans'!$D$5:$D$254,MATCH($B932,'Payment Plans'!$A$5:$A$254,0)),""))</f>
        <v/>
      </c>
      <c r="E932" s="46" t="n"/>
      <c r="F932" s="47" t="n"/>
      <c r="G932" s="18" t="n"/>
      <c r="H932" s="18" t="n"/>
      <c r="I932" s="18" t="n"/>
      <c r="J932" s="18" t="n"/>
      <c r="K932" s="18" t="n"/>
      <c r="L932" s="24">
        <f>IF($A932="","",IF(COUNTIF('Payment Plans'!$A$5:$A$254,$B932)=0,"Unknown Plan ID",IF(AND($G932="Posted",$E932&gt;Setup!$B$3),"Future-Dated Payment",IF(COUNTIF($A$5:$A$1004,$A932)&gt;1,"Duplicate Payment ID","OK"))))</f>
        <v/>
      </c>
      <c r="M932" s="24">
        <f>IF($A932="","",IF(OR($B932="",$E932="",$F932&lt;=0,$G932="",$H932="",$J932=""),"Review",IF($L932&lt;&gt;"OK","Review","OK")))</f>
        <v/>
      </c>
    </row>
    <row r="933">
      <c r="A933" s="18" t="n"/>
      <c r="B933" s="18" t="n"/>
      <c r="C933" s="24">
        <f>IF($B933="","",IFERROR(INDEX('Payment Plans'!$B$5:$B$254,MATCH($B933,'Payment Plans'!$A$5:$A$254,0)),""))</f>
        <v/>
      </c>
      <c r="D933" s="24">
        <f>IF($B933="","",IFERROR(INDEX('Payment Plans'!$D$5:$D$254,MATCH($B933,'Payment Plans'!$A$5:$A$254,0)),""))</f>
        <v/>
      </c>
      <c r="E933" s="46" t="n"/>
      <c r="F933" s="47" t="n"/>
      <c r="G933" s="18" t="n"/>
      <c r="H933" s="18" t="n"/>
      <c r="I933" s="18" t="n"/>
      <c r="J933" s="18" t="n"/>
      <c r="K933" s="18" t="n"/>
      <c r="L933" s="24">
        <f>IF($A933="","",IF(COUNTIF('Payment Plans'!$A$5:$A$254,$B933)=0,"Unknown Plan ID",IF(AND($G933="Posted",$E933&gt;Setup!$B$3),"Future-Dated Payment",IF(COUNTIF($A$5:$A$1004,$A933)&gt;1,"Duplicate Payment ID","OK"))))</f>
        <v/>
      </c>
      <c r="M933" s="24">
        <f>IF($A933="","",IF(OR($B933="",$E933="",$F933&lt;=0,$G933="",$H933="",$J933=""),"Review",IF($L933&lt;&gt;"OK","Review","OK")))</f>
        <v/>
      </c>
    </row>
    <row r="934">
      <c r="A934" s="18" t="n"/>
      <c r="B934" s="18" t="n"/>
      <c r="C934" s="24">
        <f>IF($B934="","",IFERROR(INDEX('Payment Plans'!$B$5:$B$254,MATCH($B934,'Payment Plans'!$A$5:$A$254,0)),""))</f>
        <v/>
      </c>
      <c r="D934" s="24">
        <f>IF($B934="","",IFERROR(INDEX('Payment Plans'!$D$5:$D$254,MATCH($B934,'Payment Plans'!$A$5:$A$254,0)),""))</f>
        <v/>
      </c>
      <c r="E934" s="46" t="n"/>
      <c r="F934" s="47" t="n"/>
      <c r="G934" s="18" t="n"/>
      <c r="H934" s="18" t="n"/>
      <c r="I934" s="18" t="n"/>
      <c r="J934" s="18" t="n"/>
      <c r="K934" s="18" t="n"/>
      <c r="L934" s="24">
        <f>IF($A934="","",IF(COUNTIF('Payment Plans'!$A$5:$A$254,$B934)=0,"Unknown Plan ID",IF(AND($G934="Posted",$E934&gt;Setup!$B$3),"Future-Dated Payment",IF(COUNTIF($A$5:$A$1004,$A934)&gt;1,"Duplicate Payment ID","OK"))))</f>
        <v/>
      </c>
      <c r="M934" s="24">
        <f>IF($A934="","",IF(OR($B934="",$E934="",$F934&lt;=0,$G934="",$H934="",$J934=""),"Review",IF($L934&lt;&gt;"OK","Review","OK")))</f>
        <v/>
      </c>
    </row>
    <row r="935">
      <c r="A935" s="18" t="n"/>
      <c r="B935" s="18" t="n"/>
      <c r="C935" s="24">
        <f>IF($B935="","",IFERROR(INDEX('Payment Plans'!$B$5:$B$254,MATCH($B935,'Payment Plans'!$A$5:$A$254,0)),""))</f>
        <v/>
      </c>
      <c r="D935" s="24">
        <f>IF($B935="","",IFERROR(INDEX('Payment Plans'!$D$5:$D$254,MATCH($B935,'Payment Plans'!$A$5:$A$254,0)),""))</f>
        <v/>
      </c>
      <c r="E935" s="46" t="n"/>
      <c r="F935" s="47" t="n"/>
      <c r="G935" s="18" t="n"/>
      <c r="H935" s="18" t="n"/>
      <c r="I935" s="18" t="n"/>
      <c r="J935" s="18" t="n"/>
      <c r="K935" s="18" t="n"/>
      <c r="L935" s="24">
        <f>IF($A935="","",IF(COUNTIF('Payment Plans'!$A$5:$A$254,$B935)=0,"Unknown Plan ID",IF(AND($G935="Posted",$E935&gt;Setup!$B$3),"Future-Dated Payment",IF(COUNTIF($A$5:$A$1004,$A935)&gt;1,"Duplicate Payment ID","OK"))))</f>
        <v/>
      </c>
      <c r="M935" s="24">
        <f>IF($A935="","",IF(OR($B935="",$E935="",$F935&lt;=0,$G935="",$H935="",$J935=""),"Review",IF($L935&lt;&gt;"OK","Review","OK")))</f>
        <v/>
      </c>
    </row>
    <row r="936">
      <c r="A936" s="18" t="n"/>
      <c r="B936" s="18" t="n"/>
      <c r="C936" s="24">
        <f>IF($B936="","",IFERROR(INDEX('Payment Plans'!$B$5:$B$254,MATCH($B936,'Payment Plans'!$A$5:$A$254,0)),""))</f>
        <v/>
      </c>
      <c r="D936" s="24">
        <f>IF($B936="","",IFERROR(INDEX('Payment Plans'!$D$5:$D$254,MATCH($B936,'Payment Plans'!$A$5:$A$254,0)),""))</f>
        <v/>
      </c>
      <c r="E936" s="46" t="n"/>
      <c r="F936" s="47" t="n"/>
      <c r="G936" s="18" t="n"/>
      <c r="H936" s="18" t="n"/>
      <c r="I936" s="18" t="n"/>
      <c r="J936" s="18" t="n"/>
      <c r="K936" s="18" t="n"/>
      <c r="L936" s="24">
        <f>IF($A936="","",IF(COUNTIF('Payment Plans'!$A$5:$A$254,$B936)=0,"Unknown Plan ID",IF(AND($G936="Posted",$E936&gt;Setup!$B$3),"Future-Dated Payment",IF(COUNTIF($A$5:$A$1004,$A936)&gt;1,"Duplicate Payment ID","OK"))))</f>
        <v/>
      </c>
      <c r="M936" s="24">
        <f>IF($A936="","",IF(OR($B936="",$E936="",$F936&lt;=0,$G936="",$H936="",$J936=""),"Review",IF($L936&lt;&gt;"OK","Review","OK")))</f>
        <v/>
      </c>
    </row>
    <row r="937">
      <c r="A937" s="18" t="n"/>
      <c r="B937" s="18" t="n"/>
      <c r="C937" s="24">
        <f>IF($B937="","",IFERROR(INDEX('Payment Plans'!$B$5:$B$254,MATCH($B937,'Payment Plans'!$A$5:$A$254,0)),""))</f>
        <v/>
      </c>
      <c r="D937" s="24">
        <f>IF($B937="","",IFERROR(INDEX('Payment Plans'!$D$5:$D$254,MATCH($B937,'Payment Plans'!$A$5:$A$254,0)),""))</f>
        <v/>
      </c>
      <c r="E937" s="46" t="n"/>
      <c r="F937" s="47" t="n"/>
      <c r="G937" s="18" t="n"/>
      <c r="H937" s="18" t="n"/>
      <c r="I937" s="18" t="n"/>
      <c r="J937" s="18" t="n"/>
      <c r="K937" s="18" t="n"/>
      <c r="L937" s="24">
        <f>IF($A937="","",IF(COUNTIF('Payment Plans'!$A$5:$A$254,$B937)=0,"Unknown Plan ID",IF(AND($G937="Posted",$E937&gt;Setup!$B$3),"Future-Dated Payment",IF(COUNTIF($A$5:$A$1004,$A937)&gt;1,"Duplicate Payment ID","OK"))))</f>
        <v/>
      </c>
      <c r="M937" s="24">
        <f>IF($A937="","",IF(OR($B937="",$E937="",$F937&lt;=0,$G937="",$H937="",$J937=""),"Review",IF($L937&lt;&gt;"OK","Review","OK")))</f>
        <v/>
      </c>
    </row>
    <row r="938">
      <c r="A938" s="18" t="n"/>
      <c r="B938" s="18" t="n"/>
      <c r="C938" s="24">
        <f>IF($B938="","",IFERROR(INDEX('Payment Plans'!$B$5:$B$254,MATCH($B938,'Payment Plans'!$A$5:$A$254,0)),""))</f>
        <v/>
      </c>
      <c r="D938" s="24">
        <f>IF($B938="","",IFERROR(INDEX('Payment Plans'!$D$5:$D$254,MATCH($B938,'Payment Plans'!$A$5:$A$254,0)),""))</f>
        <v/>
      </c>
      <c r="E938" s="46" t="n"/>
      <c r="F938" s="47" t="n"/>
      <c r="G938" s="18" t="n"/>
      <c r="H938" s="18" t="n"/>
      <c r="I938" s="18" t="n"/>
      <c r="J938" s="18" t="n"/>
      <c r="K938" s="18" t="n"/>
      <c r="L938" s="24">
        <f>IF($A938="","",IF(COUNTIF('Payment Plans'!$A$5:$A$254,$B938)=0,"Unknown Plan ID",IF(AND($G938="Posted",$E938&gt;Setup!$B$3),"Future-Dated Payment",IF(COUNTIF($A$5:$A$1004,$A938)&gt;1,"Duplicate Payment ID","OK"))))</f>
        <v/>
      </c>
      <c r="M938" s="24">
        <f>IF($A938="","",IF(OR($B938="",$E938="",$F938&lt;=0,$G938="",$H938="",$J938=""),"Review",IF($L938&lt;&gt;"OK","Review","OK")))</f>
        <v/>
      </c>
    </row>
    <row r="939">
      <c r="A939" s="18" t="n"/>
      <c r="B939" s="18" t="n"/>
      <c r="C939" s="24">
        <f>IF($B939="","",IFERROR(INDEX('Payment Plans'!$B$5:$B$254,MATCH($B939,'Payment Plans'!$A$5:$A$254,0)),""))</f>
        <v/>
      </c>
      <c r="D939" s="24">
        <f>IF($B939="","",IFERROR(INDEX('Payment Plans'!$D$5:$D$254,MATCH($B939,'Payment Plans'!$A$5:$A$254,0)),""))</f>
        <v/>
      </c>
      <c r="E939" s="46" t="n"/>
      <c r="F939" s="47" t="n"/>
      <c r="G939" s="18" t="n"/>
      <c r="H939" s="18" t="n"/>
      <c r="I939" s="18" t="n"/>
      <c r="J939" s="18" t="n"/>
      <c r="K939" s="18" t="n"/>
      <c r="L939" s="24">
        <f>IF($A939="","",IF(COUNTIF('Payment Plans'!$A$5:$A$254,$B939)=0,"Unknown Plan ID",IF(AND($G939="Posted",$E939&gt;Setup!$B$3),"Future-Dated Payment",IF(COUNTIF($A$5:$A$1004,$A939)&gt;1,"Duplicate Payment ID","OK"))))</f>
        <v/>
      </c>
      <c r="M939" s="24">
        <f>IF($A939="","",IF(OR($B939="",$E939="",$F939&lt;=0,$G939="",$H939="",$J939=""),"Review",IF($L939&lt;&gt;"OK","Review","OK")))</f>
        <v/>
      </c>
    </row>
    <row r="940">
      <c r="A940" s="18" t="n"/>
      <c r="B940" s="18" t="n"/>
      <c r="C940" s="24">
        <f>IF($B940="","",IFERROR(INDEX('Payment Plans'!$B$5:$B$254,MATCH($B940,'Payment Plans'!$A$5:$A$254,0)),""))</f>
        <v/>
      </c>
      <c r="D940" s="24">
        <f>IF($B940="","",IFERROR(INDEX('Payment Plans'!$D$5:$D$254,MATCH($B940,'Payment Plans'!$A$5:$A$254,0)),""))</f>
        <v/>
      </c>
      <c r="E940" s="46" t="n"/>
      <c r="F940" s="47" t="n"/>
      <c r="G940" s="18" t="n"/>
      <c r="H940" s="18" t="n"/>
      <c r="I940" s="18" t="n"/>
      <c r="J940" s="18" t="n"/>
      <c r="K940" s="18" t="n"/>
      <c r="L940" s="24">
        <f>IF($A940="","",IF(COUNTIF('Payment Plans'!$A$5:$A$254,$B940)=0,"Unknown Plan ID",IF(AND($G940="Posted",$E940&gt;Setup!$B$3),"Future-Dated Payment",IF(COUNTIF($A$5:$A$1004,$A940)&gt;1,"Duplicate Payment ID","OK"))))</f>
        <v/>
      </c>
      <c r="M940" s="24">
        <f>IF($A940="","",IF(OR($B940="",$E940="",$F940&lt;=0,$G940="",$H940="",$J940=""),"Review",IF($L940&lt;&gt;"OK","Review","OK")))</f>
        <v/>
      </c>
    </row>
    <row r="941">
      <c r="A941" s="18" t="n"/>
      <c r="B941" s="18" t="n"/>
      <c r="C941" s="24">
        <f>IF($B941="","",IFERROR(INDEX('Payment Plans'!$B$5:$B$254,MATCH($B941,'Payment Plans'!$A$5:$A$254,0)),""))</f>
        <v/>
      </c>
      <c r="D941" s="24">
        <f>IF($B941="","",IFERROR(INDEX('Payment Plans'!$D$5:$D$254,MATCH($B941,'Payment Plans'!$A$5:$A$254,0)),""))</f>
        <v/>
      </c>
      <c r="E941" s="46" t="n"/>
      <c r="F941" s="47" t="n"/>
      <c r="G941" s="18" t="n"/>
      <c r="H941" s="18" t="n"/>
      <c r="I941" s="18" t="n"/>
      <c r="J941" s="18" t="n"/>
      <c r="K941" s="18" t="n"/>
      <c r="L941" s="24">
        <f>IF($A941="","",IF(COUNTIF('Payment Plans'!$A$5:$A$254,$B941)=0,"Unknown Plan ID",IF(AND($G941="Posted",$E941&gt;Setup!$B$3),"Future-Dated Payment",IF(COUNTIF($A$5:$A$1004,$A941)&gt;1,"Duplicate Payment ID","OK"))))</f>
        <v/>
      </c>
      <c r="M941" s="24">
        <f>IF($A941="","",IF(OR($B941="",$E941="",$F941&lt;=0,$G941="",$H941="",$J941=""),"Review",IF($L941&lt;&gt;"OK","Review","OK")))</f>
        <v/>
      </c>
    </row>
    <row r="942">
      <c r="A942" s="18" t="n"/>
      <c r="B942" s="18" t="n"/>
      <c r="C942" s="24">
        <f>IF($B942="","",IFERROR(INDEX('Payment Plans'!$B$5:$B$254,MATCH($B942,'Payment Plans'!$A$5:$A$254,0)),""))</f>
        <v/>
      </c>
      <c r="D942" s="24">
        <f>IF($B942="","",IFERROR(INDEX('Payment Plans'!$D$5:$D$254,MATCH($B942,'Payment Plans'!$A$5:$A$254,0)),""))</f>
        <v/>
      </c>
      <c r="E942" s="46" t="n"/>
      <c r="F942" s="47" t="n"/>
      <c r="G942" s="18" t="n"/>
      <c r="H942" s="18" t="n"/>
      <c r="I942" s="18" t="n"/>
      <c r="J942" s="18" t="n"/>
      <c r="K942" s="18" t="n"/>
      <c r="L942" s="24">
        <f>IF($A942="","",IF(COUNTIF('Payment Plans'!$A$5:$A$254,$B942)=0,"Unknown Plan ID",IF(AND($G942="Posted",$E942&gt;Setup!$B$3),"Future-Dated Payment",IF(COUNTIF($A$5:$A$1004,$A942)&gt;1,"Duplicate Payment ID","OK"))))</f>
        <v/>
      </c>
      <c r="M942" s="24">
        <f>IF($A942="","",IF(OR($B942="",$E942="",$F942&lt;=0,$G942="",$H942="",$J942=""),"Review",IF($L942&lt;&gt;"OK","Review","OK")))</f>
        <v/>
      </c>
    </row>
    <row r="943">
      <c r="A943" s="18" t="n"/>
      <c r="B943" s="18" t="n"/>
      <c r="C943" s="24">
        <f>IF($B943="","",IFERROR(INDEX('Payment Plans'!$B$5:$B$254,MATCH($B943,'Payment Plans'!$A$5:$A$254,0)),""))</f>
        <v/>
      </c>
      <c r="D943" s="24">
        <f>IF($B943="","",IFERROR(INDEX('Payment Plans'!$D$5:$D$254,MATCH($B943,'Payment Plans'!$A$5:$A$254,0)),""))</f>
        <v/>
      </c>
      <c r="E943" s="46" t="n"/>
      <c r="F943" s="47" t="n"/>
      <c r="G943" s="18" t="n"/>
      <c r="H943" s="18" t="n"/>
      <c r="I943" s="18" t="n"/>
      <c r="J943" s="18" t="n"/>
      <c r="K943" s="18" t="n"/>
      <c r="L943" s="24">
        <f>IF($A943="","",IF(COUNTIF('Payment Plans'!$A$5:$A$254,$B943)=0,"Unknown Plan ID",IF(AND($G943="Posted",$E943&gt;Setup!$B$3),"Future-Dated Payment",IF(COUNTIF($A$5:$A$1004,$A943)&gt;1,"Duplicate Payment ID","OK"))))</f>
        <v/>
      </c>
      <c r="M943" s="24">
        <f>IF($A943="","",IF(OR($B943="",$E943="",$F943&lt;=0,$G943="",$H943="",$J943=""),"Review",IF($L943&lt;&gt;"OK","Review","OK")))</f>
        <v/>
      </c>
    </row>
    <row r="944">
      <c r="A944" s="18" t="n"/>
      <c r="B944" s="18" t="n"/>
      <c r="C944" s="24">
        <f>IF($B944="","",IFERROR(INDEX('Payment Plans'!$B$5:$B$254,MATCH($B944,'Payment Plans'!$A$5:$A$254,0)),""))</f>
        <v/>
      </c>
      <c r="D944" s="24">
        <f>IF($B944="","",IFERROR(INDEX('Payment Plans'!$D$5:$D$254,MATCH($B944,'Payment Plans'!$A$5:$A$254,0)),""))</f>
        <v/>
      </c>
      <c r="E944" s="46" t="n"/>
      <c r="F944" s="47" t="n"/>
      <c r="G944" s="18" t="n"/>
      <c r="H944" s="18" t="n"/>
      <c r="I944" s="18" t="n"/>
      <c r="J944" s="18" t="n"/>
      <c r="K944" s="18" t="n"/>
      <c r="L944" s="24">
        <f>IF($A944="","",IF(COUNTIF('Payment Plans'!$A$5:$A$254,$B944)=0,"Unknown Plan ID",IF(AND($G944="Posted",$E944&gt;Setup!$B$3),"Future-Dated Payment",IF(COUNTIF($A$5:$A$1004,$A944)&gt;1,"Duplicate Payment ID","OK"))))</f>
        <v/>
      </c>
      <c r="M944" s="24">
        <f>IF($A944="","",IF(OR($B944="",$E944="",$F944&lt;=0,$G944="",$H944="",$J944=""),"Review",IF($L944&lt;&gt;"OK","Review","OK")))</f>
        <v/>
      </c>
    </row>
    <row r="945">
      <c r="A945" s="18" t="n"/>
      <c r="B945" s="18" t="n"/>
      <c r="C945" s="24">
        <f>IF($B945="","",IFERROR(INDEX('Payment Plans'!$B$5:$B$254,MATCH($B945,'Payment Plans'!$A$5:$A$254,0)),""))</f>
        <v/>
      </c>
      <c r="D945" s="24">
        <f>IF($B945="","",IFERROR(INDEX('Payment Plans'!$D$5:$D$254,MATCH($B945,'Payment Plans'!$A$5:$A$254,0)),""))</f>
        <v/>
      </c>
      <c r="E945" s="46" t="n"/>
      <c r="F945" s="47" t="n"/>
      <c r="G945" s="18" t="n"/>
      <c r="H945" s="18" t="n"/>
      <c r="I945" s="18" t="n"/>
      <c r="J945" s="18" t="n"/>
      <c r="K945" s="18" t="n"/>
      <c r="L945" s="24">
        <f>IF($A945="","",IF(COUNTIF('Payment Plans'!$A$5:$A$254,$B945)=0,"Unknown Plan ID",IF(AND($G945="Posted",$E945&gt;Setup!$B$3),"Future-Dated Payment",IF(COUNTIF($A$5:$A$1004,$A945)&gt;1,"Duplicate Payment ID","OK"))))</f>
        <v/>
      </c>
      <c r="M945" s="24">
        <f>IF($A945="","",IF(OR($B945="",$E945="",$F945&lt;=0,$G945="",$H945="",$J945=""),"Review",IF($L945&lt;&gt;"OK","Review","OK")))</f>
        <v/>
      </c>
    </row>
    <row r="946">
      <c r="A946" s="18" t="n"/>
      <c r="B946" s="18" t="n"/>
      <c r="C946" s="24">
        <f>IF($B946="","",IFERROR(INDEX('Payment Plans'!$B$5:$B$254,MATCH($B946,'Payment Plans'!$A$5:$A$254,0)),""))</f>
        <v/>
      </c>
      <c r="D946" s="24">
        <f>IF($B946="","",IFERROR(INDEX('Payment Plans'!$D$5:$D$254,MATCH($B946,'Payment Plans'!$A$5:$A$254,0)),""))</f>
        <v/>
      </c>
      <c r="E946" s="46" t="n"/>
      <c r="F946" s="47" t="n"/>
      <c r="G946" s="18" t="n"/>
      <c r="H946" s="18" t="n"/>
      <c r="I946" s="18" t="n"/>
      <c r="J946" s="18" t="n"/>
      <c r="K946" s="18" t="n"/>
      <c r="L946" s="24">
        <f>IF($A946="","",IF(COUNTIF('Payment Plans'!$A$5:$A$254,$B946)=0,"Unknown Plan ID",IF(AND($G946="Posted",$E946&gt;Setup!$B$3),"Future-Dated Payment",IF(COUNTIF($A$5:$A$1004,$A946)&gt;1,"Duplicate Payment ID","OK"))))</f>
        <v/>
      </c>
      <c r="M946" s="24">
        <f>IF($A946="","",IF(OR($B946="",$E946="",$F946&lt;=0,$G946="",$H946="",$J946=""),"Review",IF($L946&lt;&gt;"OK","Review","OK")))</f>
        <v/>
      </c>
    </row>
    <row r="947">
      <c r="A947" s="18" t="n"/>
      <c r="B947" s="18" t="n"/>
      <c r="C947" s="24">
        <f>IF($B947="","",IFERROR(INDEX('Payment Plans'!$B$5:$B$254,MATCH($B947,'Payment Plans'!$A$5:$A$254,0)),""))</f>
        <v/>
      </c>
      <c r="D947" s="24">
        <f>IF($B947="","",IFERROR(INDEX('Payment Plans'!$D$5:$D$254,MATCH($B947,'Payment Plans'!$A$5:$A$254,0)),""))</f>
        <v/>
      </c>
      <c r="E947" s="46" t="n"/>
      <c r="F947" s="47" t="n"/>
      <c r="G947" s="18" t="n"/>
      <c r="H947" s="18" t="n"/>
      <c r="I947" s="18" t="n"/>
      <c r="J947" s="18" t="n"/>
      <c r="K947" s="18" t="n"/>
      <c r="L947" s="24">
        <f>IF($A947="","",IF(COUNTIF('Payment Plans'!$A$5:$A$254,$B947)=0,"Unknown Plan ID",IF(AND($G947="Posted",$E947&gt;Setup!$B$3),"Future-Dated Payment",IF(COUNTIF($A$5:$A$1004,$A947)&gt;1,"Duplicate Payment ID","OK"))))</f>
        <v/>
      </c>
      <c r="M947" s="24">
        <f>IF($A947="","",IF(OR($B947="",$E947="",$F947&lt;=0,$G947="",$H947="",$J947=""),"Review",IF($L947&lt;&gt;"OK","Review","OK")))</f>
        <v/>
      </c>
    </row>
    <row r="948">
      <c r="A948" s="18" t="n"/>
      <c r="B948" s="18" t="n"/>
      <c r="C948" s="24">
        <f>IF($B948="","",IFERROR(INDEX('Payment Plans'!$B$5:$B$254,MATCH($B948,'Payment Plans'!$A$5:$A$254,0)),""))</f>
        <v/>
      </c>
      <c r="D948" s="24">
        <f>IF($B948="","",IFERROR(INDEX('Payment Plans'!$D$5:$D$254,MATCH($B948,'Payment Plans'!$A$5:$A$254,0)),""))</f>
        <v/>
      </c>
      <c r="E948" s="46" t="n"/>
      <c r="F948" s="47" t="n"/>
      <c r="G948" s="18" t="n"/>
      <c r="H948" s="18" t="n"/>
      <c r="I948" s="18" t="n"/>
      <c r="J948" s="18" t="n"/>
      <c r="K948" s="18" t="n"/>
      <c r="L948" s="24">
        <f>IF($A948="","",IF(COUNTIF('Payment Plans'!$A$5:$A$254,$B948)=0,"Unknown Plan ID",IF(AND($G948="Posted",$E948&gt;Setup!$B$3),"Future-Dated Payment",IF(COUNTIF($A$5:$A$1004,$A948)&gt;1,"Duplicate Payment ID","OK"))))</f>
        <v/>
      </c>
      <c r="M948" s="24">
        <f>IF($A948="","",IF(OR($B948="",$E948="",$F948&lt;=0,$G948="",$H948="",$J948=""),"Review",IF($L948&lt;&gt;"OK","Review","OK")))</f>
        <v/>
      </c>
    </row>
    <row r="949">
      <c r="A949" s="18" t="n"/>
      <c r="B949" s="18" t="n"/>
      <c r="C949" s="24">
        <f>IF($B949="","",IFERROR(INDEX('Payment Plans'!$B$5:$B$254,MATCH($B949,'Payment Plans'!$A$5:$A$254,0)),""))</f>
        <v/>
      </c>
      <c r="D949" s="24">
        <f>IF($B949="","",IFERROR(INDEX('Payment Plans'!$D$5:$D$254,MATCH($B949,'Payment Plans'!$A$5:$A$254,0)),""))</f>
        <v/>
      </c>
      <c r="E949" s="46" t="n"/>
      <c r="F949" s="47" t="n"/>
      <c r="G949" s="18" t="n"/>
      <c r="H949" s="18" t="n"/>
      <c r="I949" s="18" t="n"/>
      <c r="J949" s="18" t="n"/>
      <c r="K949" s="18" t="n"/>
      <c r="L949" s="24">
        <f>IF($A949="","",IF(COUNTIF('Payment Plans'!$A$5:$A$254,$B949)=0,"Unknown Plan ID",IF(AND($G949="Posted",$E949&gt;Setup!$B$3),"Future-Dated Payment",IF(COUNTIF($A$5:$A$1004,$A949)&gt;1,"Duplicate Payment ID","OK"))))</f>
        <v/>
      </c>
      <c r="M949" s="24">
        <f>IF($A949="","",IF(OR($B949="",$E949="",$F949&lt;=0,$G949="",$H949="",$J949=""),"Review",IF($L949&lt;&gt;"OK","Review","OK")))</f>
        <v/>
      </c>
    </row>
    <row r="950">
      <c r="A950" s="18" t="n"/>
      <c r="B950" s="18" t="n"/>
      <c r="C950" s="24">
        <f>IF($B950="","",IFERROR(INDEX('Payment Plans'!$B$5:$B$254,MATCH($B950,'Payment Plans'!$A$5:$A$254,0)),""))</f>
        <v/>
      </c>
      <c r="D950" s="24">
        <f>IF($B950="","",IFERROR(INDEX('Payment Plans'!$D$5:$D$254,MATCH($B950,'Payment Plans'!$A$5:$A$254,0)),""))</f>
        <v/>
      </c>
      <c r="E950" s="46" t="n"/>
      <c r="F950" s="47" t="n"/>
      <c r="G950" s="18" t="n"/>
      <c r="H950" s="18" t="n"/>
      <c r="I950" s="18" t="n"/>
      <c r="J950" s="18" t="n"/>
      <c r="K950" s="18" t="n"/>
      <c r="L950" s="24">
        <f>IF($A950="","",IF(COUNTIF('Payment Plans'!$A$5:$A$254,$B950)=0,"Unknown Plan ID",IF(AND($G950="Posted",$E950&gt;Setup!$B$3),"Future-Dated Payment",IF(COUNTIF($A$5:$A$1004,$A950)&gt;1,"Duplicate Payment ID","OK"))))</f>
        <v/>
      </c>
      <c r="M950" s="24">
        <f>IF($A950="","",IF(OR($B950="",$E950="",$F950&lt;=0,$G950="",$H950="",$J950=""),"Review",IF($L950&lt;&gt;"OK","Review","OK")))</f>
        <v/>
      </c>
    </row>
    <row r="951">
      <c r="A951" s="18" t="n"/>
      <c r="B951" s="18" t="n"/>
      <c r="C951" s="24">
        <f>IF($B951="","",IFERROR(INDEX('Payment Plans'!$B$5:$B$254,MATCH($B951,'Payment Plans'!$A$5:$A$254,0)),""))</f>
        <v/>
      </c>
      <c r="D951" s="24">
        <f>IF($B951="","",IFERROR(INDEX('Payment Plans'!$D$5:$D$254,MATCH($B951,'Payment Plans'!$A$5:$A$254,0)),""))</f>
        <v/>
      </c>
      <c r="E951" s="46" t="n"/>
      <c r="F951" s="47" t="n"/>
      <c r="G951" s="18" t="n"/>
      <c r="H951" s="18" t="n"/>
      <c r="I951" s="18" t="n"/>
      <c r="J951" s="18" t="n"/>
      <c r="K951" s="18" t="n"/>
      <c r="L951" s="24">
        <f>IF($A951="","",IF(COUNTIF('Payment Plans'!$A$5:$A$254,$B951)=0,"Unknown Plan ID",IF(AND($G951="Posted",$E951&gt;Setup!$B$3),"Future-Dated Payment",IF(COUNTIF($A$5:$A$1004,$A951)&gt;1,"Duplicate Payment ID","OK"))))</f>
        <v/>
      </c>
      <c r="M951" s="24">
        <f>IF($A951="","",IF(OR($B951="",$E951="",$F951&lt;=0,$G951="",$H951="",$J951=""),"Review",IF($L951&lt;&gt;"OK","Review","OK")))</f>
        <v/>
      </c>
    </row>
    <row r="952">
      <c r="A952" s="18" t="n"/>
      <c r="B952" s="18" t="n"/>
      <c r="C952" s="24">
        <f>IF($B952="","",IFERROR(INDEX('Payment Plans'!$B$5:$B$254,MATCH($B952,'Payment Plans'!$A$5:$A$254,0)),""))</f>
        <v/>
      </c>
      <c r="D952" s="24">
        <f>IF($B952="","",IFERROR(INDEX('Payment Plans'!$D$5:$D$254,MATCH($B952,'Payment Plans'!$A$5:$A$254,0)),""))</f>
        <v/>
      </c>
      <c r="E952" s="46" t="n"/>
      <c r="F952" s="47" t="n"/>
      <c r="G952" s="18" t="n"/>
      <c r="H952" s="18" t="n"/>
      <c r="I952" s="18" t="n"/>
      <c r="J952" s="18" t="n"/>
      <c r="K952" s="18" t="n"/>
      <c r="L952" s="24">
        <f>IF($A952="","",IF(COUNTIF('Payment Plans'!$A$5:$A$254,$B952)=0,"Unknown Plan ID",IF(AND($G952="Posted",$E952&gt;Setup!$B$3),"Future-Dated Payment",IF(COUNTIF($A$5:$A$1004,$A952)&gt;1,"Duplicate Payment ID","OK"))))</f>
        <v/>
      </c>
      <c r="M952" s="24">
        <f>IF($A952="","",IF(OR($B952="",$E952="",$F952&lt;=0,$G952="",$H952="",$J952=""),"Review",IF($L952&lt;&gt;"OK","Review","OK")))</f>
        <v/>
      </c>
    </row>
    <row r="953">
      <c r="A953" s="18" t="n"/>
      <c r="B953" s="18" t="n"/>
      <c r="C953" s="24">
        <f>IF($B953="","",IFERROR(INDEX('Payment Plans'!$B$5:$B$254,MATCH($B953,'Payment Plans'!$A$5:$A$254,0)),""))</f>
        <v/>
      </c>
      <c r="D953" s="24">
        <f>IF($B953="","",IFERROR(INDEX('Payment Plans'!$D$5:$D$254,MATCH($B953,'Payment Plans'!$A$5:$A$254,0)),""))</f>
        <v/>
      </c>
      <c r="E953" s="46" t="n"/>
      <c r="F953" s="47" t="n"/>
      <c r="G953" s="18" t="n"/>
      <c r="H953" s="18" t="n"/>
      <c r="I953" s="18" t="n"/>
      <c r="J953" s="18" t="n"/>
      <c r="K953" s="18" t="n"/>
      <c r="L953" s="24">
        <f>IF($A953="","",IF(COUNTIF('Payment Plans'!$A$5:$A$254,$B953)=0,"Unknown Plan ID",IF(AND($G953="Posted",$E953&gt;Setup!$B$3),"Future-Dated Payment",IF(COUNTIF($A$5:$A$1004,$A953)&gt;1,"Duplicate Payment ID","OK"))))</f>
        <v/>
      </c>
      <c r="M953" s="24">
        <f>IF($A953="","",IF(OR($B953="",$E953="",$F953&lt;=0,$G953="",$H953="",$J953=""),"Review",IF($L953&lt;&gt;"OK","Review","OK")))</f>
        <v/>
      </c>
    </row>
    <row r="954">
      <c r="A954" s="18" t="n"/>
      <c r="B954" s="18" t="n"/>
      <c r="C954" s="24">
        <f>IF($B954="","",IFERROR(INDEX('Payment Plans'!$B$5:$B$254,MATCH($B954,'Payment Plans'!$A$5:$A$254,0)),""))</f>
        <v/>
      </c>
      <c r="D954" s="24">
        <f>IF($B954="","",IFERROR(INDEX('Payment Plans'!$D$5:$D$254,MATCH($B954,'Payment Plans'!$A$5:$A$254,0)),""))</f>
        <v/>
      </c>
      <c r="E954" s="46" t="n"/>
      <c r="F954" s="47" t="n"/>
      <c r="G954" s="18" t="n"/>
      <c r="H954" s="18" t="n"/>
      <c r="I954" s="18" t="n"/>
      <c r="J954" s="18" t="n"/>
      <c r="K954" s="18" t="n"/>
      <c r="L954" s="24">
        <f>IF($A954="","",IF(COUNTIF('Payment Plans'!$A$5:$A$254,$B954)=0,"Unknown Plan ID",IF(AND($G954="Posted",$E954&gt;Setup!$B$3),"Future-Dated Payment",IF(COUNTIF($A$5:$A$1004,$A954)&gt;1,"Duplicate Payment ID","OK"))))</f>
        <v/>
      </c>
      <c r="M954" s="24">
        <f>IF($A954="","",IF(OR($B954="",$E954="",$F954&lt;=0,$G954="",$H954="",$J954=""),"Review",IF($L954&lt;&gt;"OK","Review","OK")))</f>
        <v/>
      </c>
    </row>
    <row r="955">
      <c r="A955" s="18" t="n"/>
      <c r="B955" s="18" t="n"/>
      <c r="C955" s="24">
        <f>IF($B955="","",IFERROR(INDEX('Payment Plans'!$B$5:$B$254,MATCH($B955,'Payment Plans'!$A$5:$A$254,0)),""))</f>
        <v/>
      </c>
      <c r="D955" s="24">
        <f>IF($B955="","",IFERROR(INDEX('Payment Plans'!$D$5:$D$254,MATCH($B955,'Payment Plans'!$A$5:$A$254,0)),""))</f>
        <v/>
      </c>
      <c r="E955" s="46" t="n"/>
      <c r="F955" s="47" t="n"/>
      <c r="G955" s="18" t="n"/>
      <c r="H955" s="18" t="n"/>
      <c r="I955" s="18" t="n"/>
      <c r="J955" s="18" t="n"/>
      <c r="K955" s="18" t="n"/>
      <c r="L955" s="24">
        <f>IF($A955="","",IF(COUNTIF('Payment Plans'!$A$5:$A$254,$B955)=0,"Unknown Plan ID",IF(AND($G955="Posted",$E955&gt;Setup!$B$3),"Future-Dated Payment",IF(COUNTIF($A$5:$A$1004,$A955)&gt;1,"Duplicate Payment ID","OK"))))</f>
        <v/>
      </c>
      <c r="M955" s="24">
        <f>IF($A955="","",IF(OR($B955="",$E955="",$F955&lt;=0,$G955="",$H955="",$J955=""),"Review",IF($L955&lt;&gt;"OK","Review","OK")))</f>
        <v/>
      </c>
    </row>
    <row r="956">
      <c r="A956" s="18" t="n"/>
      <c r="B956" s="18" t="n"/>
      <c r="C956" s="24">
        <f>IF($B956="","",IFERROR(INDEX('Payment Plans'!$B$5:$B$254,MATCH($B956,'Payment Plans'!$A$5:$A$254,0)),""))</f>
        <v/>
      </c>
      <c r="D956" s="24">
        <f>IF($B956="","",IFERROR(INDEX('Payment Plans'!$D$5:$D$254,MATCH($B956,'Payment Plans'!$A$5:$A$254,0)),""))</f>
        <v/>
      </c>
      <c r="E956" s="46" t="n"/>
      <c r="F956" s="47" t="n"/>
      <c r="G956" s="18" t="n"/>
      <c r="H956" s="18" t="n"/>
      <c r="I956" s="18" t="n"/>
      <c r="J956" s="18" t="n"/>
      <c r="K956" s="18" t="n"/>
      <c r="L956" s="24">
        <f>IF($A956="","",IF(COUNTIF('Payment Plans'!$A$5:$A$254,$B956)=0,"Unknown Plan ID",IF(AND($G956="Posted",$E956&gt;Setup!$B$3),"Future-Dated Payment",IF(COUNTIF($A$5:$A$1004,$A956)&gt;1,"Duplicate Payment ID","OK"))))</f>
        <v/>
      </c>
      <c r="M956" s="24">
        <f>IF($A956="","",IF(OR($B956="",$E956="",$F956&lt;=0,$G956="",$H956="",$J956=""),"Review",IF($L956&lt;&gt;"OK","Review","OK")))</f>
        <v/>
      </c>
    </row>
    <row r="957">
      <c r="A957" s="18" t="n"/>
      <c r="B957" s="18" t="n"/>
      <c r="C957" s="24">
        <f>IF($B957="","",IFERROR(INDEX('Payment Plans'!$B$5:$B$254,MATCH($B957,'Payment Plans'!$A$5:$A$254,0)),""))</f>
        <v/>
      </c>
      <c r="D957" s="24">
        <f>IF($B957="","",IFERROR(INDEX('Payment Plans'!$D$5:$D$254,MATCH($B957,'Payment Plans'!$A$5:$A$254,0)),""))</f>
        <v/>
      </c>
      <c r="E957" s="46" t="n"/>
      <c r="F957" s="47" t="n"/>
      <c r="G957" s="18" t="n"/>
      <c r="H957" s="18" t="n"/>
      <c r="I957" s="18" t="n"/>
      <c r="J957" s="18" t="n"/>
      <c r="K957" s="18" t="n"/>
      <c r="L957" s="24">
        <f>IF($A957="","",IF(COUNTIF('Payment Plans'!$A$5:$A$254,$B957)=0,"Unknown Plan ID",IF(AND($G957="Posted",$E957&gt;Setup!$B$3),"Future-Dated Payment",IF(COUNTIF($A$5:$A$1004,$A957)&gt;1,"Duplicate Payment ID","OK"))))</f>
        <v/>
      </c>
      <c r="M957" s="24">
        <f>IF($A957="","",IF(OR($B957="",$E957="",$F957&lt;=0,$G957="",$H957="",$J957=""),"Review",IF($L957&lt;&gt;"OK","Review","OK")))</f>
        <v/>
      </c>
    </row>
    <row r="958">
      <c r="A958" s="18" t="n"/>
      <c r="B958" s="18" t="n"/>
      <c r="C958" s="24">
        <f>IF($B958="","",IFERROR(INDEX('Payment Plans'!$B$5:$B$254,MATCH($B958,'Payment Plans'!$A$5:$A$254,0)),""))</f>
        <v/>
      </c>
      <c r="D958" s="24">
        <f>IF($B958="","",IFERROR(INDEX('Payment Plans'!$D$5:$D$254,MATCH($B958,'Payment Plans'!$A$5:$A$254,0)),""))</f>
        <v/>
      </c>
      <c r="E958" s="46" t="n"/>
      <c r="F958" s="47" t="n"/>
      <c r="G958" s="18" t="n"/>
      <c r="H958" s="18" t="n"/>
      <c r="I958" s="18" t="n"/>
      <c r="J958" s="18" t="n"/>
      <c r="K958" s="18" t="n"/>
      <c r="L958" s="24">
        <f>IF($A958="","",IF(COUNTIF('Payment Plans'!$A$5:$A$254,$B958)=0,"Unknown Plan ID",IF(AND($G958="Posted",$E958&gt;Setup!$B$3),"Future-Dated Payment",IF(COUNTIF($A$5:$A$1004,$A958)&gt;1,"Duplicate Payment ID","OK"))))</f>
        <v/>
      </c>
      <c r="M958" s="24">
        <f>IF($A958="","",IF(OR($B958="",$E958="",$F958&lt;=0,$G958="",$H958="",$J958=""),"Review",IF($L958&lt;&gt;"OK","Review","OK")))</f>
        <v/>
      </c>
    </row>
    <row r="959">
      <c r="A959" s="18" t="n"/>
      <c r="B959" s="18" t="n"/>
      <c r="C959" s="24">
        <f>IF($B959="","",IFERROR(INDEX('Payment Plans'!$B$5:$B$254,MATCH($B959,'Payment Plans'!$A$5:$A$254,0)),""))</f>
        <v/>
      </c>
      <c r="D959" s="24">
        <f>IF($B959="","",IFERROR(INDEX('Payment Plans'!$D$5:$D$254,MATCH($B959,'Payment Plans'!$A$5:$A$254,0)),""))</f>
        <v/>
      </c>
      <c r="E959" s="46" t="n"/>
      <c r="F959" s="47" t="n"/>
      <c r="G959" s="18" t="n"/>
      <c r="H959" s="18" t="n"/>
      <c r="I959" s="18" t="n"/>
      <c r="J959" s="18" t="n"/>
      <c r="K959" s="18" t="n"/>
      <c r="L959" s="24">
        <f>IF($A959="","",IF(COUNTIF('Payment Plans'!$A$5:$A$254,$B959)=0,"Unknown Plan ID",IF(AND($G959="Posted",$E959&gt;Setup!$B$3),"Future-Dated Payment",IF(COUNTIF($A$5:$A$1004,$A959)&gt;1,"Duplicate Payment ID","OK"))))</f>
        <v/>
      </c>
      <c r="M959" s="24">
        <f>IF($A959="","",IF(OR($B959="",$E959="",$F959&lt;=0,$G959="",$H959="",$J959=""),"Review",IF($L959&lt;&gt;"OK","Review","OK")))</f>
        <v/>
      </c>
    </row>
    <row r="960">
      <c r="A960" s="18" t="n"/>
      <c r="B960" s="18" t="n"/>
      <c r="C960" s="24">
        <f>IF($B960="","",IFERROR(INDEX('Payment Plans'!$B$5:$B$254,MATCH($B960,'Payment Plans'!$A$5:$A$254,0)),""))</f>
        <v/>
      </c>
      <c r="D960" s="24">
        <f>IF($B960="","",IFERROR(INDEX('Payment Plans'!$D$5:$D$254,MATCH($B960,'Payment Plans'!$A$5:$A$254,0)),""))</f>
        <v/>
      </c>
      <c r="E960" s="46" t="n"/>
      <c r="F960" s="47" t="n"/>
      <c r="G960" s="18" t="n"/>
      <c r="H960" s="18" t="n"/>
      <c r="I960" s="18" t="n"/>
      <c r="J960" s="18" t="n"/>
      <c r="K960" s="18" t="n"/>
      <c r="L960" s="24">
        <f>IF($A960="","",IF(COUNTIF('Payment Plans'!$A$5:$A$254,$B960)=0,"Unknown Plan ID",IF(AND($G960="Posted",$E960&gt;Setup!$B$3),"Future-Dated Payment",IF(COUNTIF($A$5:$A$1004,$A960)&gt;1,"Duplicate Payment ID","OK"))))</f>
        <v/>
      </c>
      <c r="M960" s="24">
        <f>IF($A960="","",IF(OR($B960="",$E960="",$F960&lt;=0,$G960="",$H960="",$J960=""),"Review",IF($L960&lt;&gt;"OK","Review","OK")))</f>
        <v/>
      </c>
    </row>
    <row r="961">
      <c r="A961" s="18" t="n"/>
      <c r="B961" s="18" t="n"/>
      <c r="C961" s="24">
        <f>IF($B961="","",IFERROR(INDEX('Payment Plans'!$B$5:$B$254,MATCH($B961,'Payment Plans'!$A$5:$A$254,0)),""))</f>
        <v/>
      </c>
      <c r="D961" s="24">
        <f>IF($B961="","",IFERROR(INDEX('Payment Plans'!$D$5:$D$254,MATCH($B961,'Payment Plans'!$A$5:$A$254,0)),""))</f>
        <v/>
      </c>
      <c r="E961" s="46" t="n"/>
      <c r="F961" s="47" t="n"/>
      <c r="G961" s="18" t="n"/>
      <c r="H961" s="18" t="n"/>
      <c r="I961" s="18" t="n"/>
      <c r="J961" s="18" t="n"/>
      <c r="K961" s="18" t="n"/>
      <c r="L961" s="24">
        <f>IF($A961="","",IF(COUNTIF('Payment Plans'!$A$5:$A$254,$B961)=0,"Unknown Plan ID",IF(AND($G961="Posted",$E961&gt;Setup!$B$3),"Future-Dated Payment",IF(COUNTIF($A$5:$A$1004,$A961)&gt;1,"Duplicate Payment ID","OK"))))</f>
        <v/>
      </c>
      <c r="M961" s="24">
        <f>IF($A961="","",IF(OR($B961="",$E961="",$F961&lt;=0,$G961="",$H961="",$J961=""),"Review",IF($L961&lt;&gt;"OK","Review","OK")))</f>
        <v/>
      </c>
    </row>
    <row r="962">
      <c r="A962" s="18" t="n"/>
      <c r="B962" s="18" t="n"/>
      <c r="C962" s="24">
        <f>IF($B962="","",IFERROR(INDEX('Payment Plans'!$B$5:$B$254,MATCH($B962,'Payment Plans'!$A$5:$A$254,0)),""))</f>
        <v/>
      </c>
      <c r="D962" s="24">
        <f>IF($B962="","",IFERROR(INDEX('Payment Plans'!$D$5:$D$254,MATCH($B962,'Payment Plans'!$A$5:$A$254,0)),""))</f>
        <v/>
      </c>
      <c r="E962" s="46" t="n"/>
      <c r="F962" s="47" t="n"/>
      <c r="G962" s="18" t="n"/>
      <c r="H962" s="18" t="n"/>
      <c r="I962" s="18" t="n"/>
      <c r="J962" s="18" t="n"/>
      <c r="K962" s="18" t="n"/>
      <c r="L962" s="24">
        <f>IF($A962="","",IF(COUNTIF('Payment Plans'!$A$5:$A$254,$B962)=0,"Unknown Plan ID",IF(AND($G962="Posted",$E962&gt;Setup!$B$3),"Future-Dated Payment",IF(COUNTIF($A$5:$A$1004,$A962)&gt;1,"Duplicate Payment ID","OK"))))</f>
        <v/>
      </c>
      <c r="M962" s="24">
        <f>IF($A962="","",IF(OR($B962="",$E962="",$F962&lt;=0,$G962="",$H962="",$J962=""),"Review",IF($L962&lt;&gt;"OK","Review","OK")))</f>
        <v/>
      </c>
    </row>
    <row r="963">
      <c r="A963" s="18" t="n"/>
      <c r="B963" s="18" t="n"/>
      <c r="C963" s="24">
        <f>IF($B963="","",IFERROR(INDEX('Payment Plans'!$B$5:$B$254,MATCH($B963,'Payment Plans'!$A$5:$A$254,0)),""))</f>
        <v/>
      </c>
      <c r="D963" s="24">
        <f>IF($B963="","",IFERROR(INDEX('Payment Plans'!$D$5:$D$254,MATCH($B963,'Payment Plans'!$A$5:$A$254,0)),""))</f>
        <v/>
      </c>
      <c r="E963" s="46" t="n"/>
      <c r="F963" s="47" t="n"/>
      <c r="G963" s="18" t="n"/>
      <c r="H963" s="18" t="n"/>
      <c r="I963" s="18" t="n"/>
      <c r="J963" s="18" t="n"/>
      <c r="K963" s="18" t="n"/>
      <c r="L963" s="24">
        <f>IF($A963="","",IF(COUNTIF('Payment Plans'!$A$5:$A$254,$B963)=0,"Unknown Plan ID",IF(AND($G963="Posted",$E963&gt;Setup!$B$3),"Future-Dated Payment",IF(COUNTIF($A$5:$A$1004,$A963)&gt;1,"Duplicate Payment ID","OK"))))</f>
        <v/>
      </c>
      <c r="M963" s="24">
        <f>IF($A963="","",IF(OR($B963="",$E963="",$F963&lt;=0,$G963="",$H963="",$J963=""),"Review",IF($L963&lt;&gt;"OK","Review","OK")))</f>
        <v/>
      </c>
    </row>
    <row r="964">
      <c r="A964" s="18" t="n"/>
      <c r="B964" s="18" t="n"/>
      <c r="C964" s="24">
        <f>IF($B964="","",IFERROR(INDEX('Payment Plans'!$B$5:$B$254,MATCH($B964,'Payment Plans'!$A$5:$A$254,0)),""))</f>
        <v/>
      </c>
      <c r="D964" s="24">
        <f>IF($B964="","",IFERROR(INDEX('Payment Plans'!$D$5:$D$254,MATCH($B964,'Payment Plans'!$A$5:$A$254,0)),""))</f>
        <v/>
      </c>
      <c r="E964" s="46" t="n"/>
      <c r="F964" s="47" t="n"/>
      <c r="G964" s="18" t="n"/>
      <c r="H964" s="18" t="n"/>
      <c r="I964" s="18" t="n"/>
      <c r="J964" s="18" t="n"/>
      <c r="K964" s="18" t="n"/>
      <c r="L964" s="24">
        <f>IF($A964="","",IF(COUNTIF('Payment Plans'!$A$5:$A$254,$B964)=0,"Unknown Plan ID",IF(AND($G964="Posted",$E964&gt;Setup!$B$3),"Future-Dated Payment",IF(COUNTIF($A$5:$A$1004,$A964)&gt;1,"Duplicate Payment ID","OK"))))</f>
        <v/>
      </c>
      <c r="M964" s="24">
        <f>IF($A964="","",IF(OR($B964="",$E964="",$F964&lt;=0,$G964="",$H964="",$J964=""),"Review",IF($L964&lt;&gt;"OK","Review","OK")))</f>
        <v/>
      </c>
    </row>
    <row r="965">
      <c r="A965" s="18" t="n"/>
      <c r="B965" s="18" t="n"/>
      <c r="C965" s="24">
        <f>IF($B965="","",IFERROR(INDEX('Payment Plans'!$B$5:$B$254,MATCH($B965,'Payment Plans'!$A$5:$A$254,0)),""))</f>
        <v/>
      </c>
      <c r="D965" s="24">
        <f>IF($B965="","",IFERROR(INDEX('Payment Plans'!$D$5:$D$254,MATCH($B965,'Payment Plans'!$A$5:$A$254,0)),""))</f>
        <v/>
      </c>
      <c r="E965" s="46" t="n"/>
      <c r="F965" s="47" t="n"/>
      <c r="G965" s="18" t="n"/>
      <c r="H965" s="18" t="n"/>
      <c r="I965" s="18" t="n"/>
      <c r="J965" s="18" t="n"/>
      <c r="K965" s="18" t="n"/>
      <c r="L965" s="24">
        <f>IF($A965="","",IF(COUNTIF('Payment Plans'!$A$5:$A$254,$B965)=0,"Unknown Plan ID",IF(AND($G965="Posted",$E965&gt;Setup!$B$3),"Future-Dated Payment",IF(COUNTIF($A$5:$A$1004,$A965)&gt;1,"Duplicate Payment ID","OK"))))</f>
        <v/>
      </c>
      <c r="M965" s="24">
        <f>IF($A965="","",IF(OR($B965="",$E965="",$F965&lt;=0,$G965="",$H965="",$J965=""),"Review",IF($L965&lt;&gt;"OK","Review","OK")))</f>
        <v/>
      </c>
    </row>
    <row r="966">
      <c r="A966" s="18" t="n"/>
      <c r="B966" s="18" t="n"/>
      <c r="C966" s="24">
        <f>IF($B966="","",IFERROR(INDEX('Payment Plans'!$B$5:$B$254,MATCH($B966,'Payment Plans'!$A$5:$A$254,0)),""))</f>
        <v/>
      </c>
      <c r="D966" s="24">
        <f>IF($B966="","",IFERROR(INDEX('Payment Plans'!$D$5:$D$254,MATCH($B966,'Payment Plans'!$A$5:$A$254,0)),""))</f>
        <v/>
      </c>
      <c r="E966" s="46" t="n"/>
      <c r="F966" s="47" t="n"/>
      <c r="G966" s="18" t="n"/>
      <c r="H966" s="18" t="n"/>
      <c r="I966" s="18" t="n"/>
      <c r="J966" s="18" t="n"/>
      <c r="K966" s="18" t="n"/>
      <c r="L966" s="24">
        <f>IF($A966="","",IF(COUNTIF('Payment Plans'!$A$5:$A$254,$B966)=0,"Unknown Plan ID",IF(AND($G966="Posted",$E966&gt;Setup!$B$3),"Future-Dated Payment",IF(COUNTIF($A$5:$A$1004,$A966)&gt;1,"Duplicate Payment ID","OK"))))</f>
        <v/>
      </c>
      <c r="M966" s="24">
        <f>IF($A966="","",IF(OR($B966="",$E966="",$F966&lt;=0,$G966="",$H966="",$J966=""),"Review",IF($L966&lt;&gt;"OK","Review","OK")))</f>
        <v/>
      </c>
    </row>
    <row r="967">
      <c r="A967" s="18" t="n"/>
      <c r="B967" s="18" t="n"/>
      <c r="C967" s="24">
        <f>IF($B967="","",IFERROR(INDEX('Payment Plans'!$B$5:$B$254,MATCH($B967,'Payment Plans'!$A$5:$A$254,0)),""))</f>
        <v/>
      </c>
      <c r="D967" s="24">
        <f>IF($B967="","",IFERROR(INDEX('Payment Plans'!$D$5:$D$254,MATCH($B967,'Payment Plans'!$A$5:$A$254,0)),""))</f>
        <v/>
      </c>
      <c r="E967" s="46" t="n"/>
      <c r="F967" s="47" t="n"/>
      <c r="G967" s="18" t="n"/>
      <c r="H967" s="18" t="n"/>
      <c r="I967" s="18" t="n"/>
      <c r="J967" s="18" t="n"/>
      <c r="K967" s="18" t="n"/>
      <c r="L967" s="24">
        <f>IF($A967="","",IF(COUNTIF('Payment Plans'!$A$5:$A$254,$B967)=0,"Unknown Plan ID",IF(AND($G967="Posted",$E967&gt;Setup!$B$3),"Future-Dated Payment",IF(COUNTIF($A$5:$A$1004,$A967)&gt;1,"Duplicate Payment ID","OK"))))</f>
        <v/>
      </c>
      <c r="M967" s="24">
        <f>IF($A967="","",IF(OR($B967="",$E967="",$F967&lt;=0,$G967="",$H967="",$J967=""),"Review",IF($L967&lt;&gt;"OK","Review","OK")))</f>
        <v/>
      </c>
    </row>
    <row r="968">
      <c r="A968" s="18" t="n"/>
      <c r="B968" s="18" t="n"/>
      <c r="C968" s="24">
        <f>IF($B968="","",IFERROR(INDEX('Payment Plans'!$B$5:$B$254,MATCH($B968,'Payment Plans'!$A$5:$A$254,0)),""))</f>
        <v/>
      </c>
      <c r="D968" s="24">
        <f>IF($B968="","",IFERROR(INDEX('Payment Plans'!$D$5:$D$254,MATCH($B968,'Payment Plans'!$A$5:$A$254,0)),""))</f>
        <v/>
      </c>
      <c r="E968" s="46" t="n"/>
      <c r="F968" s="47" t="n"/>
      <c r="G968" s="18" t="n"/>
      <c r="H968" s="18" t="n"/>
      <c r="I968" s="18" t="n"/>
      <c r="J968" s="18" t="n"/>
      <c r="K968" s="18" t="n"/>
      <c r="L968" s="24">
        <f>IF($A968="","",IF(COUNTIF('Payment Plans'!$A$5:$A$254,$B968)=0,"Unknown Plan ID",IF(AND($G968="Posted",$E968&gt;Setup!$B$3),"Future-Dated Payment",IF(COUNTIF($A$5:$A$1004,$A968)&gt;1,"Duplicate Payment ID","OK"))))</f>
        <v/>
      </c>
      <c r="M968" s="24">
        <f>IF($A968="","",IF(OR($B968="",$E968="",$F968&lt;=0,$G968="",$H968="",$J968=""),"Review",IF($L968&lt;&gt;"OK","Review","OK")))</f>
        <v/>
      </c>
    </row>
    <row r="969">
      <c r="A969" s="18" t="n"/>
      <c r="B969" s="18" t="n"/>
      <c r="C969" s="24">
        <f>IF($B969="","",IFERROR(INDEX('Payment Plans'!$B$5:$B$254,MATCH($B969,'Payment Plans'!$A$5:$A$254,0)),""))</f>
        <v/>
      </c>
      <c r="D969" s="24">
        <f>IF($B969="","",IFERROR(INDEX('Payment Plans'!$D$5:$D$254,MATCH($B969,'Payment Plans'!$A$5:$A$254,0)),""))</f>
        <v/>
      </c>
      <c r="E969" s="46" t="n"/>
      <c r="F969" s="47" t="n"/>
      <c r="G969" s="18" t="n"/>
      <c r="H969" s="18" t="n"/>
      <c r="I969" s="18" t="n"/>
      <c r="J969" s="18" t="n"/>
      <c r="K969" s="18" t="n"/>
      <c r="L969" s="24">
        <f>IF($A969="","",IF(COUNTIF('Payment Plans'!$A$5:$A$254,$B969)=0,"Unknown Plan ID",IF(AND($G969="Posted",$E969&gt;Setup!$B$3),"Future-Dated Payment",IF(COUNTIF($A$5:$A$1004,$A969)&gt;1,"Duplicate Payment ID","OK"))))</f>
        <v/>
      </c>
      <c r="M969" s="24">
        <f>IF($A969="","",IF(OR($B969="",$E969="",$F969&lt;=0,$G969="",$H969="",$J969=""),"Review",IF($L969&lt;&gt;"OK","Review","OK")))</f>
        <v/>
      </c>
    </row>
    <row r="970">
      <c r="A970" s="18" t="n"/>
      <c r="B970" s="18" t="n"/>
      <c r="C970" s="24">
        <f>IF($B970="","",IFERROR(INDEX('Payment Plans'!$B$5:$B$254,MATCH($B970,'Payment Plans'!$A$5:$A$254,0)),""))</f>
        <v/>
      </c>
      <c r="D970" s="24">
        <f>IF($B970="","",IFERROR(INDEX('Payment Plans'!$D$5:$D$254,MATCH($B970,'Payment Plans'!$A$5:$A$254,0)),""))</f>
        <v/>
      </c>
      <c r="E970" s="46" t="n"/>
      <c r="F970" s="47" t="n"/>
      <c r="G970" s="18" t="n"/>
      <c r="H970" s="18" t="n"/>
      <c r="I970" s="18" t="n"/>
      <c r="J970" s="18" t="n"/>
      <c r="K970" s="18" t="n"/>
      <c r="L970" s="24">
        <f>IF($A970="","",IF(COUNTIF('Payment Plans'!$A$5:$A$254,$B970)=0,"Unknown Plan ID",IF(AND($G970="Posted",$E970&gt;Setup!$B$3),"Future-Dated Payment",IF(COUNTIF($A$5:$A$1004,$A970)&gt;1,"Duplicate Payment ID","OK"))))</f>
        <v/>
      </c>
      <c r="M970" s="24">
        <f>IF($A970="","",IF(OR($B970="",$E970="",$F970&lt;=0,$G970="",$H970="",$J970=""),"Review",IF($L970&lt;&gt;"OK","Review","OK")))</f>
        <v/>
      </c>
    </row>
    <row r="971">
      <c r="A971" s="18" t="n"/>
      <c r="B971" s="18" t="n"/>
      <c r="C971" s="24">
        <f>IF($B971="","",IFERROR(INDEX('Payment Plans'!$B$5:$B$254,MATCH($B971,'Payment Plans'!$A$5:$A$254,0)),""))</f>
        <v/>
      </c>
      <c r="D971" s="24">
        <f>IF($B971="","",IFERROR(INDEX('Payment Plans'!$D$5:$D$254,MATCH($B971,'Payment Plans'!$A$5:$A$254,0)),""))</f>
        <v/>
      </c>
      <c r="E971" s="46" t="n"/>
      <c r="F971" s="47" t="n"/>
      <c r="G971" s="18" t="n"/>
      <c r="H971" s="18" t="n"/>
      <c r="I971" s="18" t="n"/>
      <c r="J971" s="18" t="n"/>
      <c r="K971" s="18" t="n"/>
      <c r="L971" s="24">
        <f>IF($A971="","",IF(COUNTIF('Payment Plans'!$A$5:$A$254,$B971)=0,"Unknown Plan ID",IF(AND($G971="Posted",$E971&gt;Setup!$B$3),"Future-Dated Payment",IF(COUNTIF($A$5:$A$1004,$A971)&gt;1,"Duplicate Payment ID","OK"))))</f>
        <v/>
      </c>
      <c r="M971" s="24">
        <f>IF($A971="","",IF(OR($B971="",$E971="",$F971&lt;=0,$G971="",$H971="",$J971=""),"Review",IF($L971&lt;&gt;"OK","Review","OK")))</f>
        <v/>
      </c>
    </row>
    <row r="972">
      <c r="A972" s="18" t="n"/>
      <c r="B972" s="18" t="n"/>
      <c r="C972" s="24">
        <f>IF($B972="","",IFERROR(INDEX('Payment Plans'!$B$5:$B$254,MATCH($B972,'Payment Plans'!$A$5:$A$254,0)),""))</f>
        <v/>
      </c>
      <c r="D972" s="24">
        <f>IF($B972="","",IFERROR(INDEX('Payment Plans'!$D$5:$D$254,MATCH($B972,'Payment Plans'!$A$5:$A$254,0)),""))</f>
        <v/>
      </c>
      <c r="E972" s="46" t="n"/>
      <c r="F972" s="47" t="n"/>
      <c r="G972" s="18" t="n"/>
      <c r="H972" s="18" t="n"/>
      <c r="I972" s="18" t="n"/>
      <c r="J972" s="18" t="n"/>
      <c r="K972" s="18" t="n"/>
      <c r="L972" s="24">
        <f>IF($A972="","",IF(COUNTIF('Payment Plans'!$A$5:$A$254,$B972)=0,"Unknown Plan ID",IF(AND($G972="Posted",$E972&gt;Setup!$B$3),"Future-Dated Payment",IF(COUNTIF($A$5:$A$1004,$A972)&gt;1,"Duplicate Payment ID","OK"))))</f>
        <v/>
      </c>
      <c r="M972" s="24">
        <f>IF($A972="","",IF(OR($B972="",$E972="",$F972&lt;=0,$G972="",$H972="",$J972=""),"Review",IF($L972&lt;&gt;"OK","Review","OK")))</f>
        <v/>
      </c>
    </row>
    <row r="973">
      <c r="A973" s="18" t="n"/>
      <c r="B973" s="18" t="n"/>
      <c r="C973" s="24">
        <f>IF($B973="","",IFERROR(INDEX('Payment Plans'!$B$5:$B$254,MATCH($B973,'Payment Plans'!$A$5:$A$254,0)),""))</f>
        <v/>
      </c>
      <c r="D973" s="24">
        <f>IF($B973="","",IFERROR(INDEX('Payment Plans'!$D$5:$D$254,MATCH($B973,'Payment Plans'!$A$5:$A$254,0)),""))</f>
        <v/>
      </c>
      <c r="E973" s="46" t="n"/>
      <c r="F973" s="47" t="n"/>
      <c r="G973" s="18" t="n"/>
      <c r="H973" s="18" t="n"/>
      <c r="I973" s="18" t="n"/>
      <c r="J973" s="18" t="n"/>
      <c r="K973" s="18" t="n"/>
      <c r="L973" s="24">
        <f>IF($A973="","",IF(COUNTIF('Payment Plans'!$A$5:$A$254,$B973)=0,"Unknown Plan ID",IF(AND($G973="Posted",$E973&gt;Setup!$B$3),"Future-Dated Payment",IF(COUNTIF($A$5:$A$1004,$A973)&gt;1,"Duplicate Payment ID","OK"))))</f>
        <v/>
      </c>
      <c r="M973" s="24">
        <f>IF($A973="","",IF(OR($B973="",$E973="",$F973&lt;=0,$G973="",$H973="",$J973=""),"Review",IF($L973&lt;&gt;"OK","Review","OK")))</f>
        <v/>
      </c>
    </row>
    <row r="974">
      <c r="A974" s="18" t="n"/>
      <c r="B974" s="18" t="n"/>
      <c r="C974" s="24">
        <f>IF($B974="","",IFERROR(INDEX('Payment Plans'!$B$5:$B$254,MATCH($B974,'Payment Plans'!$A$5:$A$254,0)),""))</f>
        <v/>
      </c>
      <c r="D974" s="24">
        <f>IF($B974="","",IFERROR(INDEX('Payment Plans'!$D$5:$D$254,MATCH($B974,'Payment Plans'!$A$5:$A$254,0)),""))</f>
        <v/>
      </c>
      <c r="E974" s="46" t="n"/>
      <c r="F974" s="47" t="n"/>
      <c r="G974" s="18" t="n"/>
      <c r="H974" s="18" t="n"/>
      <c r="I974" s="18" t="n"/>
      <c r="J974" s="18" t="n"/>
      <c r="K974" s="18" t="n"/>
      <c r="L974" s="24">
        <f>IF($A974="","",IF(COUNTIF('Payment Plans'!$A$5:$A$254,$B974)=0,"Unknown Plan ID",IF(AND($G974="Posted",$E974&gt;Setup!$B$3),"Future-Dated Payment",IF(COUNTIF($A$5:$A$1004,$A974)&gt;1,"Duplicate Payment ID","OK"))))</f>
        <v/>
      </c>
      <c r="M974" s="24">
        <f>IF($A974="","",IF(OR($B974="",$E974="",$F974&lt;=0,$G974="",$H974="",$J974=""),"Review",IF($L974&lt;&gt;"OK","Review","OK")))</f>
        <v/>
      </c>
    </row>
    <row r="975">
      <c r="A975" s="18" t="n"/>
      <c r="B975" s="18" t="n"/>
      <c r="C975" s="24">
        <f>IF($B975="","",IFERROR(INDEX('Payment Plans'!$B$5:$B$254,MATCH($B975,'Payment Plans'!$A$5:$A$254,0)),""))</f>
        <v/>
      </c>
      <c r="D975" s="24">
        <f>IF($B975="","",IFERROR(INDEX('Payment Plans'!$D$5:$D$254,MATCH($B975,'Payment Plans'!$A$5:$A$254,0)),""))</f>
        <v/>
      </c>
      <c r="E975" s="46" t="n"/>
      <c r="F975" s="47" t="n"/>
      <c r="G975" s="18" t="n"/>
      <c r="H975" s="18" t="n"/>
      <c r="I975" s="18" t="n"/>
      <c r="J975" s="18" t="n"/>
      <c r="K975" s="18" t="n"/>
      <c r="L975" s="24">
        <f>IF($A975="","",IF(COUNTIF('Payment Plans'!$A$5:$A$254,$B975)=0,"Unknown Plan ID",IF(AND($G975="Posted",$E975&gt;Setup!$B$3),"Future-Dated Payment",IF(COUNTIF($A$5:$A$1004,$A975)&gt;1,"Duplicate Payment ID","OK"))))</f>
        <v/>
      </c>
      <c r="M975" s="24">
        <f>IF($A975="","",IF(OR($B975="",$E975="",$F975&lt;=0,$G975="",$H975="",$J975=""),"Review",IF($L975&lt;&gt;"OK","Review","OK")))</f>
        <v/>
      </c>
    </row>
    <row r="976">
      <c r="A976" s="18" t="n"/>
      <c r="B976" s="18" t="n"/>
      <c r="C976" s="24">
        <f>IF($B976="","",IFERROR(INDEX('Payment Plans'!$B$5:$B$254,MATCH($B976,'Payment Plans'!$A$5:$A$254,0)),""))</f>
        <v/>
      </c>
      <c r="D976" s="24">
        <f>IF($B976="","",IFERROR(INDEX('Payment Plans'!$D$5:$D$254,MATCH($B976,'Payment Plans'!$A$5:$A$254,0)),""))</f>
        <v/>
      </c>
      <c r="E976" s="46" t="n"/>
      <c r="F976" s="47" t="n"/>
      <c r="G976" s="18" t="n"/>
      <c r="H976" s="18" t="n"/>
      <c r="I976" s="18" t="n"/>
      <c r="J976" s="18" t="n"/>
      <c r="K976" s="18" t="n"/>
      <c r="L976" s="24">
        <f>IF($A976="","",IF(COUNTIF('Payment Plans'!$A$5:$A$254,$B976)=0,"Unknown Plan ID",IF(AND($G976="Posted",$E976&gt;Setup!$B$3),"Future-Dated Payment",IF(COUNTIF($A$5:$A$1004,$A976)&gt;1,"Duplicate Payment ID","OK"))))</f>
        <v/>
      </c>
      <c r="M976" s="24">
        <f>IF($A976="","",IF(OR($B976="",$E976="",$F976&lt;=0,$G976="",$H976="",$J976=""),"Review",IF($L976&lt;&gt;"OK","Review","OK")))</f>
        <v/>
      </c>
    </row>
    <row r="977">
      <c r="A977" s="18" t="n"/>
      <c r="B977" s="18" t="n"/>
      <c r="C977" s="24">
        <f>IF($B977="","",IFERROR(INDEX('Payment Plans'!$B$5:$B$254,MATCH($B977,'Payment Plans'!$A$5:$A$254,0)),""))</f>
        <v/>
      </c>
      <c r="D977" s="24">
        <f>IF($B977="","",IFERROR(INDEX('Payment Plans'!$D$5:$D$254,MATCH($B977,'Payment Plans'!$A$5:$A$254,0)),""))</f>
        <v/>
      </c>
      <c r="E977" s="46" t="n"/>
      <c r="F977" s="47" t="n"/>
      <c r="G977" s="18" t="n"/>
      <c r="H977" s="18" t="n"/>
      <c r="I977" s="18" t="n"/>
      <c r="J977" s="18" t="n"/>
      <c r="K977" s="18" t="n"/>
      <c r="L977" s="24">
        <f>IF($A977="","",IF(COUNTIF('Payment Plans'!$A$5:$A$254,$B977)=0,"Unknown Plan ID",IF(AND($G977="Posted",$E977&gt;Setup!$B$3),"Future-Dated Payment",IF(COUNTIF($A$5:$A$1004,$A977)&gt;1,"Duplicate Payment ID","OK"))))</f>
        <v/>
      </c>
      <c r="M977" s="24">
        <f>IF($A977="","",IF(OR($B977="",$E977="",$F977&lt;=0,$G977="",$H977="",$J977=""),"Review",IF($L977&lt;&gt;"OK","Review","OK")))</f>
        <v/>
      </c>
    </row>
    <row r="978">
      <c r="A978" s="18" t="n"/>
      <c r="B978" s="18" t="n"/>
      <c r="C978" s="24">
        <f>IF($B978="","",IFERROR(INDEX('Payment Plans'!$B$5:$B$254,MATCH($B978,'Payment Plans'!$A$5:$A$254,0)),""))</f>
        <v/>
      </c>
      <c r="D978" s="24">
        <f>IF($B978="","",IFERROR(INDEX('Payment Plans'!$D$5:$D$254,MATCH($B978,'Payment Plans'!$A$5:$A$254,0)),""))</f>
        <v/>
      </c>
      <c r="E978" s="46" t="n"/>
      <c r="F978" s="47" t="n"/>
      <c r="G978" s="18" t="n"/>
      <c r="H978" s="18" t="n"/>
      <c r="I978" s="18" t="n"/>
      <c r="J978" s="18" t="n"/>
      <c r="K978" s="18" t="n"/>
      <c r="L978" s="24">
        <f>IF($A978="","",IF(COUNTIF('Payment Plans'!$A$5:$A$254,$B978)=0,"Unknown Plan ID",IF(AND($G978="Posted",$E978&gt;Setup!$B$3),"Future-Dated Payment",IF(COUNTIF($A$5:$A$1004,$A978)&gt;1,"Duplicate Payment ID","OK"))))</f>
        <v/>
      </c>
      <c r="M978" s="24">
        <f>IF($A978="","",IF(OR($B978="",$E978="",$F978&lt;=0,$G978="",$H978="",$J978=""),"Review",IF($L978&lt;&gt;"OK","Review","OK")))</f>
        <v/>
      </c>
    </row>
    <row r="979">
      <c r="A979" s="18" t="n"/>
      <c r="B979" s="18" t="n"/>
      <c r="C979" s="24">
        <f>IF($B979="","",IFERROR(INDEX('Payment Plans'!$B$5:$B$254,MATCH($B979,'Payment Plans'!$A$5:$A$254,0)),""))</f>
        <v/>
      </c>
      <c r="D979" s="24">
        <f>IF($B979="","",IFERROR(INDEX('Payment Plans'!$D$5:$D$254,MATCH($B979,'Payment Plans'!$A$5:$A$254,0)),""))</f>
        <v/>
      </c>
      <c r="E979" s="46" t="n"/>
      <c r="F979" s="47" t="n"/>
      <c r="G979" s="18" t="n"/>
      <c r="H979" s="18" t="n"/>
      <c r="I979" s="18" t="n"/>
      <c r="J979" s="18" t="n"/>
      <c r="K979" s="18" t="n"/>
      <c r="L979" s="24">
        <f>IF($A979="","",IF(COUNTIF('Payment Plans'!$A$5:$A$254,$B979)=0,"Unknown Plan ID",IF(AND($G979="Posted",$E979&gt;Setup!$B$3),"Future-Dated Payment",IF(COUNTIF($A$5:$A$1004,$A979)&gt;1,"Duplicate Payment ID","OK"))))</f>
        <v/>
      </c>
      <c r="M979" s="24">
        <f>IF($A979="","",IF(OR($B979="",$E979="",$F979&lt;=0,$G979="",$H979="",$J979=""),"Review",IF($L979&lt;&gt;"OK","Review","OK")))</f>
        <v/>
      </c>
    </row>
    <row r="980">
      <c r="A980" s="18" t="n"/>
      <c r="B980" s="18" t="n"/>
      <c r="C980" s="24">
        <f>IF($B980="","",IFERROR(INDEX('Payment Plans'!$B$5:$B$254,MATCH($B980,'Payment Plans'!$A$5:$A$254,0)),""))</f>
        <v/>
      </c>
      <c r="D980" s="24">
        <f>IF($B980="","",IFERROR(INDEX('Payment Plans'!$D$5:$D$254,MATCH($B980,'Payment Plans'!$A$5:$A$254,0)),""))</f>
        <v/>
      </c>
      <c r="E980" s="46" t="n"/>
      <c r="F980" s="47" t="n"/>
      <c r="G980" s="18" t="n"/>
      <c r="H980" s="18" t="n"/>
      <c r="I980" s="18" t="n"/>
      <c r="J980" s="18" t="n"/>
      <c r="K980" s="18" t="n"/>
      <c r="L980" s="24">
        <f>IF($A980="","",IF(COUNTIF('Payment Plans'!$A$5:$A$254,$B980)=0,"Unknown Plan ID",IF(AND($G980="Posted",$E980&gt;Setup!$B$3),"Future-Dated Payment",IF(COUNTIF($A$5:$A$1004,$A980)&gt;1,"Duplicate Payment ID","OK"))))</f>
        <v/>
      </c>
      <c r="M980" s="24">
        <f>IF($A980="","",IF(OR($B980="",$E980="",$F980&lt;=0,$G980="",$H980="",$J980=""),"Review",IF($L980&lt;&gt;"OK","Review","OK")))</f>
        <v/>
      </c>
    </row>
    <row r="981">
      <c r="A981" s="18" t="n"/>
      <c r="B981" s="18" t="n"/>
      <c r="C981" s="24">
        <f>IF($B981="","",IFERROR(INDEX('Payment Plans'!$B$5:$B$254,MATCH($B981,'Payment Plans'!$A$5:$A$254,0)),""))</f>
        <v/>
      </c>
      <c r="D981" s="24">
        <f>IF($B981="","",IFERROR(INDEX('Payment Plans'!$D$5:$D$254,MATCH($B981,'Payment Plans'!$A$5:$A$254,0)),""))</f>
        <v/>
      </c>
      <c r="E981" s="46" t="n"/>
      <c r="F981" s="47" t="n"/>
      <c r="G981" s="18" t="n"/>
      <c r="H981" s="18" t="n"/>
      <c r="I981" s="18" t="n"/>
      <c r="J981" s="18" t="n"/>
      <c r="K981" s="18" t="n"/>
      <c r="L981" s="24">
        <f>IF($A981="","",IF(COUNTIF('Payment Plans'!$A$5:$A$254,$B981)=0,"Unknown Plan ID",IF(AND($G981="Posted",$E981&gt;Setup!$B$3),"Future-Dated Payment",IF(COUNTIF($A$5:$A$1004,$A981)&gt;1,"Duplicate Payment ID","OK"))))</f>
        <v/>
      </c>
      <c r="M981" s="24">
        <f>IF($A981="","",IF(OR($B981="",$E981="",$F981&lt;=0,$G981="",$H981="",$J981=""),"Review",IF($L981&lt;&gt;"OK","Review","OK")))</f>
        <v/>
      </c>
    </row>
    <row r="982">
      <c r="A982" s="18" t="n"/>
      <c r="B982" s="18" t="n"/>
      <c r="C982" s="24">
        <f>IF($B982="","",IFERROR(INDEX('Payment Plans'!$B$5:$B$254,MATCH($B982,'Payment Plans'!$A$5:$A$254,0)),""))</f>
        <v/>
      </c>
      <c r="D982" s="24">
        <f>IF($B982="","",IFERROR(INDEX('Payment Plans'!$D$5:$D$254,MATCH($B982,'Payment Plans'!$A$5:$A$254,0)),""))</f>
        <v/>
      </c>
      <c r="E982" s="46" t="n"/>
      <c r="F982" s="47" t="n"/>
      <c r="G982" s="18" t="n"/>
      <c r="H982" s="18" t="n"/>
      <c r="I982" s="18" t="n"/>
      <c r="J982" s="18" t="n"/>
      <c r="K982" s="18" t="n"/>
      <c r="L982" s="24">
        <f>IF($A982="","",IF(COUNTIF('Payment Plans'!$A$5:$A$254,$B982)=0,"Unknown Plan ID",IF(AND($G982="Posted",$E982&gt;Setup!$B$3),"Future-Dated Payment",IF(COUNTIF($A$5:$A$1004,$A982)&gt;1,"Duplicate Payment ID","OK"))))</f>
        <v/>
      </c>
      <c r="M982" s="24">
        <f>IF($A982="","",IF(OR($B982="",$E982="",$F982&lt;=0,$G982="",$H982="",$J982=""),"Review",IF($L982&lt;&gt;"OK","Review","OK")))</f>
        <v/>
      </c>
    </row>
    <row r="983">
      <c r="A983" s="18" t="n"/>
      <c r="B983" s="18" t="n"/>
      <c r="C983" s="24">
        <f>IF($B983="","",IFERROR(INDEX('Payment Plans'!$B$5:$B$254,MATCH($B983,'Payment Plans'!$A$5:$A$254,0)),""))</f>
        <v/>
      </c>
      <c r="D983" s="24">
        <f>IF($B983="","",IFERROR(INDEX('Payment Plans'!$D$5:$D$254,MATCH($B983,'Payment Plans'!$A$5:$A$254,0)),""))</f>
        <v/>
      </c>
      <c r="E983" s="46" t="n"/>
      <c r="F983" s="47" t="n"/>
      <c r="G983" s="18" t="n"/>
      <c r="H983" s="18" t="n"/>
      <c r="I983" s="18" t="n"/>
      <c r="J983" s="18" t="n"/>
      <c r="K983" s="18" t="n"/>
      <c r="L983" s="24">
        <f>IF($A983="","",IF(COUNTIF('Payment Plans'!$A$5:$A$254,$B983)=0,"Unknown Plan ID",IF(AND($G983="Posted",$E983&gt;Setup!$B$3),"Future-Dated Payment",IF(COUNTIF($A$5:$A$1004,$A983)&gt;1,"Duplicate Payment ID","OK"))))</f>
        <v/>
      </c>
      <c r="M983" s="24">
        <f>IF($A983="","",IF(OR($B983="",$E983="",$F983&lt;=0,$G983="",$H983="",$J983=""),"Review",IF($L983&lt;&gt;"OK","Review","OK")))</f>
        <v/>
      </c>
    </row>
    <row r="984">
      <c r="A984" s="18" t="n"/>
      <c r="B984" s="18" t="n"/>
      <c r="C984" s="24">
        <f>IF($B984="","",IFERROR(INDEX('Payment Plans'!$B$5:$B$254,MATCH($B984,'Payment Plans'!$A$5:$A$254,0)),""))</f>
        <v/>
      </c>
      <c r="D984" s="24">
        <f>IF($B984="","",IFERROR(INDEX('Payment Plans'!$D$5:$D$254,MATCH($B984,'Payment Plans'!$A$5:$A$254,0)),""))</f>
        <v/>
      </c>
      <c r="E984" s="46" t="n"/>
      <c r="F984" s="47" t="n"/>
      <c r="G984" s="18" t="n"/>
      <c r="H984" s="18" t="n"/>
      <c r="I984" s="18" t="n"/>
      <c r="J984" s="18" t="n"/>
      <c r="K984" s="18" t="n"/>
      <c r="L984" s="24">
        <f>IF($A984="","",IF(COUNTIF('Payment Plans'!$A$5:$A$254,$B984)=0,"Unknown Plan ID",IF(AND($G984="Posted",$E984&gt;Setup!$B$3),"Future-Dated Payment",IF(COUNTIF($A$5:$A$1004,$A984)&gt;1,"Duplicate Payment ID","OK"))))</f>
        <v/>
      </c>
      <c r="M984" s="24">
        <f>IF($A984="","",IF(OR($B984="",$E984="",$F984&lt;=0,$G984="",$H984="",$J984=""),"Review",IF($L984&lt;&gt;"OK","Review","OK")))</f>
        <v/>
      </c>
    </row>
    <row r="985">
      <c r="A985" s="18" t="n"/>
      <c r="B985" s="18" t="n"/>
      <c r="C985" s="24">
        <f>IF($B985="","",IFERROR(INDEX('Payment Plans'!$B$5:$B$254,MATCH($B985,'Payment Plans'!$A$5:$A$254,0)),""))</f>
        <v/>
      </c>
      <c r="D985" s="24">
        <f>IF($B985="","",IFERROR(INDEX('Payment Plans'!$D$5:$D$254,MATCH($B985,'Payment Plans'!$A$5:$A$254,0)),""))</f>
        <v/>
      </c>
      <c r="E985" s="46" t="n"/>
      <c r="F985" s="47" t="n"/>
      <c r="G985" s="18" t="n"/>
      <c r="H985" s="18" t="n"/>
      <c r="I985" s="18" t="n"/>
      <c r="J985" s="18" t="n"/>
      <c r="K985" s="18" t="n"/>
      <c r="L985" s="24">
        <f>IF($A985="","",IF(COUNTIF('Payment Plans'!$A$5:$A$254,$B985)=0,"Unknown Plan ID",IF(AND($G985="Posted",$E985&gt;Setup!$B$3),"Future-Dated Payment",IF(COUNTIF($A$5:$A$1004,$A985)&gt;1,"Duplicate Payment ID","OK"))))</f>
        <v/>
      </c>
      <c r="M985" s="24">
        <f>IF($A985="","",IF(OR($B985="",$E985="",$F985&lt;=0,$G985="",$H985="",$J985=""),"Review",IF($L985&lt;&gt;"OK","Review","OK")))</f>
        <v/>
      </c>
    </row>
    <row r="986">
      <c r="A986" s="18" t="n"/>
      <c r="B986" s="18" t="n"/>
      <c r="C986" s="24">
        <f>IF($B986="","",IFERROR(INDEX('Payment Plans'!$B$5:$B$254,MATCH($B986,'Payment Plans'!$A$5:$A$254,0)),""))</f>
        <v/>
      </c>
      <c r="D986" s="24">
        <f>IF($B986="","",IFERROR(INDEX('Payment Plans'!$D$5:$D$254,MATCH($B986,'Payment Plans'!$A$5:$A$254,0)),""))</f>
        <v/>
      </c>
      <c r="E986" s="46" t="n"/>
      <c r="F986" s="47" t="n"/>
      <c r="G986" s="18" t="n"/>
      <c r="H986" s="18" t="n"/>
      <c r="I986" s="18" t="n"/>
      <c r="J986" s="18" t="n"/>
      <c r="K986" s="18" t="n"/>
      <c r="L986" s="24">
        <f>IF($A986="","",IF(COUNTIF('Payment Plans'!$A$5:$A$254,$B986)=0,"Unknown Plan ID",IF(AND($G986="Posted",$E986&gt;Setup!$B$3),"Future-Dated Payment",IF(COUNTIF($A$5:$A$1004,$A986)&gt;1,"Duplicate Payment ID","OK"))))</f>
        <v/>
      </c>
      <c r="M986" s="24">
        <f>IF($A986="","",IF(OR($B986="",$E986="",$F986&lt;=0,$G986="",$H986="",$J986=""),"Review",IF($L986&lt;&gt;"OK","Review","OK")))</f>
        <v/>
      </c>
    </row>
    <row r="987">
      <c r="A987" s="18" t="n"/>
      <c r="B987" s="18" t="n"/>
      <c r="C987" s="24">
        <f>IF($B987="","",IFERROR(INDEX('Payment Plans'!$B$5:$B$254,MATCH($B987,'Payment Plans'!$A$5:$A$254,0)),""))</f>
        <v/>
      </c>
      <c r="D987" s="24">
        <f>IF($B987="","",IFERROR(INDEX('Payment Plans'!$D$5:$D$254,MATCH($B987,'Payment Plans'!$A$5:$A$254,0)),""))</f>
        <v/>
      </c>
      <c r="E987" s="46" t="n"/>
      <c r="F987" s="47" t="n"/>
      <c r="G987" s="18" t="n"/>
      <c r="H987" s="18" t="n"/>
      <c r="I987" s="18" t="n"/>
      <c r="J987" s="18" t="n"/>
      <c r="K987" s="18" t="n"/>
      <c r="L987" s="24">
        <f>IF($A987="","",IF(COUNTIF('Payment Plans'!$A$5:$A$254,$B987)=0,"Unknown Plan ID",IF(AND($G987="Posted",$E987&gt;Setup!$B$3),"Future-Dated Payment",IF(COUNTIF($A$5:$A$1004,$A987)&gt;1,"Duplicate Payment ID","OK"))))</f>
        <v/>
      </c>
      <c r="M987" s="24">
        <f>IF($A987="","",IF(OR($B987="",$E987="",$F987&lt;=0,$G987="",$H987="",$J987=""),"Review",IF($L987&lt;&gt;"OK","Review","OK")))</f>
        <v/>
      </c>
    </row>
    <row r="988">
      <c r="A988" s="18" t="n"/>
      <c r="B988" s="18" t="n"/>
      <c r="C988" s="24">
        <f>IF($B988="","",IFERROR(INDEX('Payment Plans'!$B$5:$B$254,MATCH($B988,'Payment Plans'!$A$5:$A$254,0)),""))</f>
        <v/>
      </c>
      <c r="D988" s="24">
        <f>IF($B988="","",IFERROR(INDEX('Payment Plans'!$D$5:$D$254,MATCH($B988,'Payment Plans'!$A$5:$A$254,0)),""))</f>
        <v/>
      </c>
      <c r="E988" s="46" t="n"/>
      <c r="F988" s="47" t="n"/>
      <c r="G988" s="18" t="n"/>
      <c r="H988" s="18" t="n"/>
      <c r="I988" s="18" t="n"/>
      <c r="J988" s="18" t="n"/>
      <c r="K988" s="18" t="n"/>
      <c r="L988" s="24">
        <f>IF($A988="","",IF(COUNTIF('Payment Plans'!$A$5:$A$254,$B988)=0,"Unknown Plan ID",IF(AND($G988="Posted",$E988&gt;Setup!$B$3),"Future-Dated Payment",IF(COUNTIF($A$5:$A$1004,$A988)&gt;1,"Duplicate Payment ID","OK"))))</f>
        <v/>
      </c>
      <c r="M988" s="24">
        <f>IF($A988="","",IF(OR($B988="",$E988="",$F988&lt;=0,$G988="",$H988="",$J988=""),"Review",IF($L988&lt;&gt;"OK","Review","OK")))</f>
        <v/>
      </c>
    </row>
    <row r="989">
      <c r="A989" s="18" t="n"/>
      <c r="B989" s="18" t="n"/>
      <c r="C989" s="24">
        <f>IF($B989="","",IFERROR(INDEX('Payment Plans'!$B$5:$B$254,MATCH($B989,'Payment Plans'!$A$5:$A$254,0)),""))</f>
        <v/>
      </c>
      <c r="D989" s="24">
        <f>IF($B989="","",IFERROR(INDEX('Payment Plans'!$D$5:$D$254,MATCH($B989,'Payment Plans'!$A$5:$A$254,0)),""))</f>
        <v/>
      </c>
      <c r="E989" s="46" t="n"/>
      <c r="F989" s="47" t="n"/>
      <c r="G989" s="18" t="n"/>
      <c r="H989" s="18" t="n"/>
      <c r="I989" s="18" t="n"/>
      <c r="J989" s="18" t="n"/>
      <c r="K989" s="18" t="n"/>
      <c r="L989" s="24">
        <f>IF($A989="","",IF(COUNTIF('Payment Plans'!$A$5:$A$254,$B989)=0,"Unknown Plan ID",IF(AND($G989="Posted",$E989&gt;Setup!$B$3),"Future-Dated Payment",IF(COUNTIF($A$5:$A$1004,$A989)&gt;1,"Duplicate Payment ID","OK"))))</f>
        <v/>
      </c>
      <c r="M989" s="24">
        <f>IF($A989="","",IF(OR($B989="",$E989="",$F989&lt;=0,$G989="",$H989="",$J989=""),"Review",IF($L989&lt;&gt;"OK","Review","OK")))</f>
        <v/>
      </c>
    </row>
    <row r="990">
      <c r="A990" s="18" t="n"/>
      <c r="B990" s="18" t="n"/>
      <c r="C990" s="24">
        <f>IF($B990="","",IFERROR(INDEX('Payment Plans'!$B$5:$B$254,MATCH($B990,'Payment Plans'!$A$5:$A$254,0)),""))</f>
        <v/>
      </c>
      <c r="D990" s="24">
        <f>IF($B990="","",IFERROR(INDEX('Payment Plans'!$D$5:$D$254,MATCH($B990,'Payment Plans'!$A$5:$A$254,0)),""))</f>
        <v/>
      </c>
      <c r="E990" s="46" t="n"/>
      <c r="F990" s="47" t="n"/>
      <c r="G990" s="18" t="n"/>
      <c r="H990" s="18" t="n"/>
      <c r="I990" s="18" t="n"/>
      <c r="J990" s="18" t="n"/>
      <c r="K990" s="18" t="n"/>
      <c r="L990" s="24">
        <f>IF($A990="","",IF(COUNTIF('Payment Plans'!$A$5:$A$254,$B990)=0,"Unknown Plan ID",IF(AND($G990="Posted",$E990&gt;Setup!$B$3),"Future-Dated Payment",IF(COUNTIF($A$5:$A$1004,$A990)&gt;1,"Duplicate Payment ID","OK"))))</f>
        <v/>
      </c>
      <c r="M990" s="24">
        <f>IF($A990="","",IF(OR($B990="",$E990="",$F990&lt;=0,$G990="",$H990="",$J990=""),"Review",IF($L990&lt;&gt;"OK","Review","OK")))</f>
        <v/>
      </c>
    </row>
    <row r="991">
      <c r="A991" s="18" t="n"/>
      <c r="B991" s="18" t="n"/>
      <c r="C991" s="24">
        <f>IF($B991="","",IFERROR(INDEX('Payment Plans'!$B$5:$B$254,MATCH($B991,'Payment Plans'!$A$5:$A$254,0)),""))</f>
        <v/>
      </c>
      <c r="D991" s="24">
        <f>IF($B991="","",IFERROR(INDEX('Payment Plans'!$D$5:$D$254,MATCH($B991,'Payment Plans'!$A$5:$A$254,0)),""))</f>
        <v/>
      </c>
      <c r="E991" s="46" t="n"/>
      <c r="F991" s="47" t="n"/>
      <c r="G991" s="18" t="n"/>
      <c r="H991" s="18" t="n"/>
      <c r="I991" s="18" t="n"/>
      <c r="J991" s="18" t="n"/>
      <c r="K991" s="18" t="n"/>
      <c r="L991" s="24">
        <f>IF($A991="","",IF(COUNTIF('Payment Plans'!$A$5:$A$254,$B991)=0,"Unknown Plan ID",IF(AND($G991="Posted",$E991&gt;Setup!$B$3),"Future-Dated Payment",IF(COUNTIF($A$5:$A$1004,$A991)&gt;1,"Duplicate Payment ID","OK"))))</f>
        <v/>
      </c>
      <c r="M991" s="24">
        <f>IF($A991="","",IF(OR($B991="",$E991="",$F991&lt;=0,$G991="",$H991="",$J991=""),"Review",IF($L991&lt;&gt;"OK","Review","OK")))</f>
        <v/>
      </c>
    </row>
    <row r="992">
      <c r="A992" s="18" t="n"/>
      <c r="B992" s="18" t="n"/>
      <c r="C992" s="24">
        <f>IF($B992="","",IFERROR(INDEX('Payment Plans'!$B$5:$B$254,MATCH($B992,'Payment Plans'!$A$5:$A$254,0)),""))</f>
        <v/>
      </c>
      <c r="D992" s="24">
        <f>IF($B992="","",IFERROR(INDEX('Payment Plans'!$D$5:$D$254,MATCH($B992,'Payment Plans'!$A$5:$A$254,0)),""))</f>
        <v/>
      </c>
      <c r="E992" s="46" t="n"/>
      <c r="F992" s="47" t="n"/>
      <c r="G992" s="18" t="n"/>
      <c r="H992" s="18" t="n"/>
      <c r="I992" s="18" t="n"/>
      <c r="J992" s="18" t="n"/>
      <c r="K992" s="18" t="n"/>
      <c r="L992" s="24">
        <f>IF($A992="","",IF(COUNTIF('Payment Plans'!$A$5:$A$254,$B992)=0,"Unknown Plan ID",IF(AND($G992="Posted",$E992&gt;Setup!$B$3),"Future-Dated Payment",IF(COUNTIF($A$5:$A$1004,$A992)&gt;1,"Duplicate Payment ID","OK"))))</f>
        <v/>
      </c>
      <c r="M992" s="24">
        <f>IF($A992="","",IF(OR($B992="",$E992="",$F992&lt;=0,$G992="",$H992="",$J992=""),"Review",IF($L992&lt;&gt;"OK","Review","OK")))</f>
        <v/>
      </c>
    </row>
    <row r="993">
      <c r="A993" s="18" t="n"/>
      <c r="B993" s="18" t="n"/>
      <c r="C993" s="24">
        <f>IF($B993="","",IFERROR(INDEX('Payment Plans'!$B$5:$B$254,MATCH($B993,'Payment Plans'!$A$5:$A$254,0)),""))</f>
        <v/>
      </c>
      <c r="D993" s="24">
        <f>IF($B993="","",IFERROR(INDEX('Payment Plans'!$D$5:$D$254,MATCH($B993,'Payment Plans'!$A$5:$A$254,0)),""))</f>
        <v/>
      </c>
      <c r="E993" s="46" t="n"/>
      <c r="F993" s="47" t="n"/>
      <c r="G993" s="18" t="n"/>
      <c r="H993" s="18" t="n"/>
      <c r="I993" s="18" t="n"/>
      <c r="J993" s="18" t="n"/>
      <c r="K993" s="18" t="n"/>
      <c r="L993" s="24">
        <f>IF($A993="","",IF(COUNTIF('Payment Plans'!$A$5:$A$254,$B993)=0,"Unknown Plan ID",IF(AND($G993="Posted",$E993&gt;Setup!$B$3),"Future-Dated Payment",IF(COUNTIF($A$5:$A$1004,$A993)&gt;1,"Duplicate Payment ID","OK"))))</f>
        <v/>
      </c>
      <c r="M993" s="24">
        <f>IF($A993="","",IF(OR($B993="",$E993="",$F993&lt;=0,$G993="",$H993="",$J993=""),"Review",IF($L993&lt;&gt;"OK","Review","OK")))</f>
        <v/>
      </c>
    </row>
    <row r="994">
      <c r="A994" s="18" t="n"/>
      <c r="B994" s="18" t="n"/>
      <c r="C994" s="24">
        <f>IF($B994="","",IFERROR(INDEX('Payment Plans'!$B$5:$B$254,MATCH($B994,'Payment Plans'!$A$5:$A$254,0)),""))</f>
        <v/>
      </c>
      <c r="D994" s="24">
        <f>IF($B994="","",IFERROR(INDEX('Payment Plans'!$D$5:$D$254,MATCH($B994,'Payment Plans'!$A$5:$A$254,0)),""))</f>
        <v/>
      </c>
      <c r="E994" s="46" t="n"/>
      <c r="F994" s="47" t="n"/>
      <c r="G994" s="18" t="n"/>
      <c r="H994" s="18" t="n"/>
      <c r="I994" s="18" t="n"/>
      <c r="J994" s="18" t="n"/>
      <c r="K994" s="18" t="n"/>
      <c r="L994" s="24">
        <f>IF($A994="","",IF(COUNTIF('Payment Plans'!$A$5:$A$254,$B994)=0,"Unknown Plan ID",IF(AND($G994="Posted",$E994&gt;Setup!$B$3),"Future-Dated Payment",IF(COUNTIF($A$5:$A$1004,$A994)&gt;1,"Duplicate Payment ID","OK"))))</f>
        <v/>
      </c>
      <c r="M994" s="24">
        <f>IF($A994="","",IF(OR($B994="",$E994="",$F994&lt;=0,$G994="",$H994="",$J994=""),"Review",IF($L994&lt;&gt;"OK","Review","OK")))</f>
        <v/>
      </c>
    </row>
    <row r="995">
      <c r="A995" s="18" t="n"/>
      <c r="B995" s="18" t="n"/>
      <c r="C995" s="24">
        <f>IF($B995="","",IFERROR(INDEX('Payment Plans'!$B$5:$B$254,MATCH($B995,'Payment Plans'!$A$5:$A$254,0)),""))</f>
        <v/>
      </c>
      <c r="D995" s="24">
        <f>IF($B995="","",IFERROR(INDEX('Payment Plans'!$D$5:$D$254,MATCH($B995,'Payment Plans'!$A$5:$A$254,0)),""))</f>
        <v/>
      </c>
      <c r="E995" s="46" t="n"/>
      <c r="F995" s="47" t="n"/>
      <c r="G995" s="18" t="n"/>
      <c r="H995" s="18" t="n"/>
      <c r="I995" s="18" t="n"/>
      <c r="J995" s="18" t="n"/>
      <c r="K995" s="18" t="n"/>
      <c r="L995" s="24">
        <f>IF($A995="","",IF(COUNTIF('Payment Plans'!$A$5:$A$254,$B995)=0,"Unknown Plan ID",IF(AND($G995="Posted",$E995&gt;Setup!$B$3),"Future-Dated Payment",IF(COUNTIF($A$5:$A$1004,$A995)&gt;1,"Duplicate Payment ID","OK"))))</f>
        <v/>
      </c>
      <c r="M995" s="24">
        <f>IF($A995="","",IF(OR($B995="",$E995="",$F995&lt;=0,$G995="",$H995="",$J995=""),"Review",IF($L995&lt;&gt;"OK","Review","OK")))</f>
        <v/>
      </c>
    </row>
    <row r="996">
      <c r="A996" s="18" t="n"/>
      <c r="B996" s="18" t="n"/>
      <c r="C996" s="24">
        <f>IF($B996="","",IFERROR(INDEX('Payment Plans'!$B$5:$B$254,MATCH($B996,'Payment Plans'!$A$5:$A$254,0)),""))</f>
        <v/>
      </c>
      <c r="D996" s="24">
        <f>IF($B996="","",IFERROR(INDEX('Payment Plans'!$D$5:$D$254,MATCH($B996,'Payment Plans'!$A$5:$A$254,0)),""))</f>
        <v/>
      </c>
      <c r="E996" s="46" t="n"/>
      <c r="F996" s="47" t="n"/>
      <c r="G996" s="18" t="n"/>
      <c r="H996" s="18" t="n"/>
      <c r="I996" s="18" t="n"/>
      <c r="J996" s="18" t="n"/>
      <c r="K996" s="18" t="n"/>
      <c r="L996" s="24">
        <f>IF($A996="","",IF(COUNTIF('Payment Plans'!$A$5:$A$254,$B996)=0,"Unknown Plan ID",IF(AND($G996="Posted",$E996&gt;Setup!$B$3),"Future-Dated Payment",IF(COUNTIF($A$5:$A$1004,$A996)&gt;1,"Duplicate Payment ID","OK"))))</f>
        <v/>
      </c>
      <c r="M996" s="24">
        <f>IF($A996="","",IF(OR($B996="",$E996="",$F996&lt;=0,$G996="",$H996="",$J996=""),"Review",IF($L996&lt;&gt;"OK","Review","OK")))</f>
        <v/>
      </c>
    </row>
    <row r="997">
      <c r="A997" s="18" t="n"/>
      <c r="B997" s="18" t="n"/>
      <c r="C997" s="24">
        <f>IF($B997="","",IFERROR(INDEX('Payment Plans'!$B$5:$B$254,MATCH($B997,'Payment Plans'!$A$5:$A$254,0)),""))</f>
        <v/>
      </c>
      <c r="D997" s="24">
        <f>IF($B997="","",IFERROR(INDEX('Payment Plans'!$D$5:$D$254,MATCH($B997,'Payment Plans'!$A$5:$A$254,0)),""))</f>
        <v/>
      </c>
      <c r="E997" s="46" t="n"/>
      <c r="F997" s="47" t="n"/>
      <c r="G997" s="18" t="n"/>
      <c r="H997" s="18" t="n"/>
      <c r="I997" s="18" t="n"/>
      <c r="J997" s="18" t="n"/>
      <c r="K997" s="18" t="n"/>
      <c r="L997" s="24">
        <f>IF($A997="","",IF(COUNTIF('Payment Plans'!$A$5:$A$254,$B997)=0,"Unknown Plan ID",IF(AND($G997="Posted",$E997&gt;Setup!$B$3),"Future-Dated Payment",IF(COUNTIF($A$5:$A$1004,$A997)&gt;1,"Duplicate Payment ID","OK"))))</f>
        <v/>
      </c>
      <c r="M997" s="24">
        <f>IF($A997="","",IF(OR($B997="",$E997="",$F997&lt;=0,$G997="",$H997="",$J997=""),"Review",IF($L997&lt;&gt;"OK","Review","OK")))</f>
        <v/>
      </c>
    </row>
    <row r="998">
      <c r="A998" s="18" t="n"/>
      <c r="B998" s="18" t="n"/>
      <c r="C998" s="24">
        <f>IF($B998="","",IFERROR(INDEX('Payment Plans'!$B$5:$B$254,MATCH($B998,'Payment Plans'!$A$5:$A$254,0)),""))</f>
        <v/>
      </c>
      <c r="D998" s="24">
        <f>IF($B998="","",IFERROR(INDEX('Payment Plans'!$D$5:$D$254,MATCH($B998,'Payment Plans'!$A$5:$A$254,0)),""))</f>
        <v/>
      </c>
      <c r="E998" s="46" t="n"/>
      <c r="F998" s="47" t="n"/>
      <c r="G998" s="18" t="n"/>
      <c r="H998" s="18" t="n"/>
      <c r="I998" s="18" t="n"/>
      <c r="J998" s="18" t="n"/>
      <c r="K998" s="18" t="n"/>
      <c r="L998" s="24">
        <f>IF($A998="","",IF(COUNTIF('Payment Plans'!$A$5:$A$254,$B998)=0,"Unknown Plan ID",IF(AND($G998="Posted",$E998&gt;Setup!$B$3),"Future-Dated Payment",IF(COUNTIF($A$5:$A$1004,$A998)&gt;1,"Duplicate Payment ID","OK"))))</f>
        <v/>
      </c>
      <c r="M998" s="24">
        <f>IF($A998="","",IF(OR($B998="",$E998="",$F998&lt;=0,$G998="",$H998="",$J998=""),"Review",IF($L998&lt;&gt;"OK","Review","OK")))</f>
        <v/>
      </c>
    </row>
    <row r="999">
      <c r="A999" s="18" t="n"/>
      <c r="B999" s="18" t="n"/>
      <c r="C999" s="24">
        <f>IF($B999="","",IFERROR(INDEX('Payment Plans'!$B$5:$B$254,MATCH($B999,'Payment Plans'!$A$5:$A$254,0)),""))</f>
        <v/>
      </c>
      <c r="D999" s="24">
        <f>IF($B999="","",IFERROR(INDEX('Payment Plans'!$D$5:$D$254,MATCH($B999,'Payment Plans'!$A$5:$A$254,0)),""))</f>
        <v/>
      </c>
      <c r="E999" s="46" t="n"/>
      <c r="F999" s="47" t="n"/>
      <c r="G999" s="18" t="n"/>
      <c r="H999" s="18" t="n"/>
      <c r="I999" s="18" t="n"/>
      <c r="J999" s="18" t="n"/>
      <c r="K999" s="18" t="n"/>
      <c r="L999" s="24">
        <f>IF($A999="","",IF(COUNTIF('Payment Plans'!$A$5:$A$254,$B999)=0,"Unknown Plan ID",IF(AND($G999="Posted",$E999&gt;Setup!$B$3),"Future-Dated Payment",IF(COUNTIF($A$5:$A$1004,$A999)&gt;1,"Duplicate Payment ID","OK"))))</f>
        <v/>
      </c>
      <c r="M999" s="24">
        <f>IF($A999="","",IF(OR($B999="",$E999="",$F999&lt;=0,$G999="",$H999="",$J999=""),"Review",IF($L999&lt;&gt;"OK","Review","OK")))</f>
        <v/>
      </c>
    </row>
    <row r="1000">
      <c r="A1000" s="18" t="n"/>
      <c r="B1000" s="18" t="n"/>
      <c r="C1000" s="24">
        <f>IF($B1000="","",IFERROR(INDEX('Payment Plans'!$B$5:$B$254,MATCH($B1000,'Payment Plans'!$A$5:$A$254,0)),""))</f>
        <v/>
      </c>
      <c r="D1000" s="24">
        <f>IF($B1000="","",IFERROR(INDEX('Payment Plans'!$D$5:$D$254,MATCH($B1000,'Payment Plans'!$A$5:$A$254,0)),""))</f>
        <v/>
      </c>
      <c r="E1000" s="46" t="n"/>
      <c r="F1000" s="47" t="n"/>
      <c r="G1000" s="18" t="n"/>
      <c r="H1000" s="18" t="n"/>
      <c r="I1000" s="18" t="n"/>
      <c r="J1000" s="18" t="n"/>
      <c r="K1000" s="18" t="n"/>
      <c r="L1000" s="24">
        <f>IF($A1000="","",IF(COUNTIF('Payment Plans'!$A$5:$A$254,$B1000)=0,"Unknown Plan ID",IF(AND($G1000="Posted",$E1000&gt;Setup!$B$3),"Future-Dated Payment",IF(COUNTIF($A$5:$A$1004,$A1000)&gt;1,"Duplicate Payment ID","OK"))))</f>
        <v/>
      </c>
      <c r="M1000" s="24">
        <f>IF($A1000="","",IF(OR($B1000="",$E1000="",$F1000&lt;=0,$G1000="",$H1000="",$J1000=""),"Review",IF($L1000&lt;&gt;"OK","Review","OK")))</f>
        <v/>
      </c>
    </row>
    <row r="1001">
      <c r="A1001" s="18" t="n"/>
      <c r="B1001" s="18" t="n"/>
      <c r="C1001" s="24">
        <f>IF($B1001="","",IFERROR(INDEX('Payment Plans'!$B$5:$B$254,MATCH($B1001,'Payment Plans'!$A$5:$A$254,0)),""))</f>
        <v/>
      </c>
      <c r="D1001" s="24">
        <f>IF($B1001="","",IFERROR(INDEX('Payment Plans'!$D$5:$D$254,MATCH($B1001,'Payment Plans'!$A$5:$A$254,0)),""))</f>
        <v/>
      </c>
      <c r="E1001" s="46" t="n"/>
      <c r="F1001" s="47" t="n"/>
      <c r="G1001" s="18" t="n"/>
      <c r="H1001" s="18" t="n"/>
      <c r="I1001" s="18" t="n"/>
      <c r="J1001" s="18" t="n"/>
      <c r="K1001" s="18" t="n"/>
      <c r="L1001" s="24">
        <f>IF($A1001="","",IF(COUNTIF('Payment Plans'!$A$5:$A$254,$B1001)=0,"Unknown Plan ID",IF(AND($G1001="Posted",$E1001&gt;Setup!$B$3),"Future-Dated Payment",IF(COUNTIF($A$5:$A$1004,$A1001)&gt;1,"Duplicate Payment ID","OK"))))</f>
        <v/>
      </c>
      <c r="M1001" s="24">
        <f>IF($A1001="","",IF(OR($B1001="",$E1001="",$F1001&lt;=0,$G1001="",$H1001="",$J1001=""),"Review",IF($L1001&lt;&gt;"OK","Review","OK")))</f>
        <v/>
      </c>
    </row>
    <row r="1002">
      <c r="A1002" s="18" t="n"/>
      <c r="B1002" s="18" t="n"/>
      <c r="C1002" s="24">
        <f>IF($B1002="","",IFERROR(INDEX('Payment Plans'!$B$5:$B$254,MATCH($B1002,'Payment Plans'!$A$5:$A$254,0)),""))</f>
        <v/>
      </c>
      <c r="D1002" s="24">
        <f>IF($B1002="","",IFERROR(INDEX('Payment Plans'!$D$5:$D$254,MATCH($B1002,'Payment Plans'!$A$5:$A$254,0)),""))</f>
        <v/>
      </c>
      <c r="E1002" s="46" t="n"/>
      <c r="F1002" s="47" t="n"/>
      <c r="G1002" s="18" t="n"/>
      <c r="H1002" s="18" t="n"/>
      <c r="I1002" s="18" t="n"/>
      <c r="J1002" s="18" t="n"/>
      <c r="K1002" s="18" t="n"/>
      <c r="L1002" s="24">
        <f>IF($A1002="","",IF(COUNTIF('Payment Plans'!$A$5:$A$254,$B1002)=0,"Unknown Plan ID",IF(AND($G1002="Posted",$E1002&gt;Setup!$B$3),"Future-Dated Payment",IF(COUNTIF($A$5:$A$1004,$A1002)&gt;1,"Duplicate Payment ID","OK"))))</f>
        <v/>
      </c>
      <c r="M1002" s="24">
        <f>IF($A1002="","",IF(OR($B1002="",$E1002="",$F1002&lt;=0,$G1002="",$H1002="",$J1002=""),"Review",IF($L1002&lt;&gt;"OK","Review","OK")))</f>
        <v/>
      </c>
    </row>
    <row r="1003">
      <c r="A1003" s="18" t="n"/>
      <c r="B1003" s="18" t="n"/>
      <c r="C1003" s="24">
        <f>IF($B1003="","",IFERROR(INDEX('Payment Plans'!$B$5:$B$254,MATCH($B1003,'Payment Plans'!$A$5:$A$254,0)),""))</f>
        <v/>
      </c>
      <c r="D1003" s="24">
        <f>IF($B1003="","",IFERROR(INDEX('Payment Plans'!$D$5:$D$254,MATCH($B1003,'Payment Plans'!$A$5:$A$254,0)),""))</f>
        <v/>
      </c>
      <c r="E1003" s="46" t="n"/>
      <c r="F1003" s="47" t="n"/>
      <c r="G1003" s="18" t="n"/>
      <c r="H1003" s="18" t="n"/>
      <c r="I1003" s="18" t="n"/>
      <c r="J1003" s="18" t="n"/>
      <c r="K1003" s="18" t="n"/>
      <c r="L1003" s="24">
        <f>IF($A1003="","",IF(COUNTIF('Payment Plans'!$A$5:$A$254,$B1003)=0,"Unknown Plan ID",IF(AND($G1003="Posted",$E1003&gt;Setup!$B$3),"Future-Dated Payment",IF(COUNTIF($A$5:$A$1004,$A1003)&gt;1,"Duplicate Payment ID","OK"))))</f>
        <v/>
      </c>
      <c r="M1003" s="24">
        <f>IF($A1003="","",IF(OR($B1003="",$E1003="",$F1003&lt;=0,$G1003="",$H1003="",$J1003=""),"Review",IF($L1003&lt;&gt;"OK","Review","OK")))</f>
        <v/>
      </c>
    </row>
    <row r="1004">
      <c r="A1004" s="18" t="n"/>
      <c r="B1004" s="18" t="n"/>
      <c r="C1004" s="24">
        <f>IF($B1004="","",IFERROR(INDEX('Payment Plans'!$B$5:$B$254,MATCH($B1004,'Payment Plans'!$A$5:$A$254,0)),""))</f>
        <v/>
      </c>
      <c r="D1004" s="24">
        <f>IF($B1004="","",IFERROR(INDEX('Payment Plans'!$D$5:$D$254,MATCH($B1004,'Payment Plans'!$A$5:$A$254,0)),""))</f>
        <v/>
      </c>
      <c r="E1004" s="46" t="n"/>
      <c r="F1004" s="47" t="n"/>
      <c r="G1004" s="18" t="n"/>
      <c r="H1004" s="18" t="n"/>
      <c r="I1004" s="18" t="n"/>
      <c r="J1004" s="18" t="n"/>
      <c r="K1004" s="18" t="n"/>
      <c r="L1004" s="24">
        <f>IF($A1004="","",IF(COUNTIF('Payment Plans'!$A$5:$A$254,$B1004)=0,"Unknown Plan ID",IF(AND($G1004="Posted",$E1004&gt;Setup!$B$3),"Future-Dated Payment",IF(COUNTIF($A$5:$A$1004,$A1004)&gt;1,"Duplicate Payment ID","OK"))))</f>
        <v/>
      </c>
      <c r="M1004" s="24">
        <f>IF($A1004="","",IF(OR($B1004="",$E1004="",$F1004&lt;=0,$G1004="",$H1004="",$J1004=""),"Review",IF($L1004&lt;&gt;"OK","Review","OK")))</f>
        <v/>
      </c>
    </row>
  </sheetData>
  <autoFilter ref="A4:M1004"/>
  <mergeCells count="1">
    <mergeCell ref="A1:M1"/>
  </mergeCells>
  <conditionalFormatting sqref="A5:M1004">
    <cfRule type="expression" priority="1" dxfId="0" stopIfTrue="1">
      <formula>$A5=""</formula>
    </cfRule>
    <cfRule type="expression" priority="2" dxfId="1" stopIfTrue="1">
      <formula>$L5="Duplicate Payment ID"</formula>
    </cfRule>
    <cfRule type="expression" priority="3" dxfId="1" stopIfTrue="1">
      <formula>$L5="Unknown Plan ID"</formula>
    </cfRule>
    <cfRule type="expression" priority="4" dxfId="3" stopIfTrue="1">
      <formula>$L5="Future-Dated Payment"</formula>
    </cfRule>
    <cfRule type="expression" priority="5" dxfId="2" stopIfTrue="1">
      <formula>$M5="Review"</formula>
    </cfRule>
    <cfRule type="expression" priority="6" dxfId="8" stopIfTrue="0">
      <formula>$G5="Void"</formula>
    </cfRule>
  </conditionalFormatting>
  <conditionalFormatting sqref="G5:G1004">
    <cfRule type="expression" priority="7" dxfId="9">
      <formula>AND($G5="Posted",$M5="OK")</formula>
    </cfRule>
  </conditionalFormatting>
  <dataValidations count="10">
    <dataValidation sqref="A5:A1004" showDropDown="0" showInputMessage="0" showErrorMessage="1" allowBlank="0" type="textLength" operator="between">
      <formula1>1</formula1>
      <formula2>24</formula2>
    </dataValidation>
    <dataValidation sqref="A5:A1004" showDropDown="0" showInputMessage="0" showErrorMessage="1" allowBlank="0" type="custom">
      <formula1>=OR(A5="",COUNTIF($A$5:$A$1004,A5)=1)</formula1>
    </dataValidation>
    <dataValidation sqref="B5:B1004" showDropDown="0" showInputMessage="0" showErrorMessage="1" allowBlank="0" type="list">
      <formula1>'Payment Plans'!$A$5:$A$254</formula1>
    </dataValidation>
    <dataValidation sqref="E5:E1004" showDropDown="0" showInputMessage="0" showErrorMessage="1" allowBlank="0" type="date" operator="between">
      <formula1>DATE(2020,1,1)</formula1>
      <formula2>DATE(2035,12,31)</formula2>
    </dataValidation>
    <dataValidation sqref="F5:F1004" showDropDown="0" showInputMessage="0" showErrorMessage="1" allowBlank="0" type="decimal" operator="between">
      <formula1>0.01</formula1>
      <formula2>100000</formula2>
    </dataValidation>
    <dataValidation sqref="G5:G1004" showDropDown="0" showInputMessage="0" showErrorMessage="1" allowBlank="0" type="list">
      <formula1>=Setup!$L$3:$L$4</formula1>
    </dataValidation>
    <dataValidation sqref="H5:H1004" showDropDown="0" showInputMessage="0" showErrorMessage="1" allowBlank="0" type="list">
      <formula1>=Setup!$N$3:$N$7</formula1>
    </dataValidation>
    <dataValidation sqref="I5:I1004" showDropDown="0" showInputMessage="0" showErrorMessage="1" allowBlank="0" type="textLength" operator="lessThanOrEqual">
      <formula1>30</formula1>
    </dataValidation>
    <dataValidation sqref="J5:J1004" showDropDown="0" showInputMessage="0" showErrorMessage="1" allowBlank="0" type="list">
      <formula1>=Setup!$J$3:$J$8</formula1>
    </dataValidation>
    <dataValidation sqref="K5:K1004" showDropDown="0" showInputMessage="0" showErrorMessage="1" allowBlank="0" type="textLength" errorStyle="warning" operator="lessThanOrEqual">
      <formula1>120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N8"/>
  <sheetViews>
    <sheetView workbookViewId="0">
      <pane ySplit="1" topLeftCell="A2" activePane="bottomLeft" state="frozen"/>
      <selection pane="bottomLeft" activeCell="A1" sqref="A1"/>
    </sheetView>
  </sheetViews>
  <sheetFormatPr baseColWidth="8" defaultRowHeight="15"/>
  <cols>
    <col width="24" customWidth="1" min="1" max="1"/>
    <col width="17" customWidth="1" min="2" max="2"/>
    <col width="9" customWidth="1" min="3" max="3"/>
    <col width="31" customWidth="1" min="4" max="4"/>
    <col width="3" customWidth="1" min="5" max="5"/>
    <col width="22" customWidth="1" min="6" max="6"/>
    <col width="3" customWidth="1" min="7" max="7"/>
    <col width="24" customWidth="1" min="8" max="8"/>
    <col width="3" customWidth="1" min="9" max="9"/>
    <col width="18" customWidth="1" min="10" max="10"/>
    <col width="3" customWidth="1" min="11" max="11"/>
    <col width="20" customWidth="1" min="12" max="12"/>
    <col width="3" customWidth="1" min="13" max="13"/>
    <col width="19" customWidth="1" min="14" max="14"/>
  </cols>
  <sheetData>
    <row r="1" ht="28" customHeight="1">
      <c r="A1" s="1" t="inlineStr">
        <is>
          <t>Setup and Lists</t>
        </is>
      </c>
    </row>
    <row r="2">
      <c r="D2" s="25" t="inlineStr">
        <is>
          <t>Clinics</t>
        </is>
      </c>
      <c r="F2" s="25" t="inlineStr">
        <is>
          <t>Plan Record Status</t>
        </is>
      </c>
      <c r="H2" s="25" t="inlineStr">
        <is>
          <t>Responsible Teams</t>
        </is>
      </c>
      <c r="J2" s="25" t="inlineStr">
        <is>
          <t>Staff Aliases</t>
        </is>
      </c>
      <c r="L2" s="25" t="inlineStr">
        <is>
          <t>Payment Statuses</t>
        </is>
      </c>
      <c r="N2" s="25" t="inlineStr">
        <is>
          <t>Payment Methods</t>
        </is>
      </c>
    </row>
    <row r="3">
      <c r="A3" s="4" t="inlineStr">
        <is>
          <t>As of Date</t>
        </is>
      </c>
      <c r="B3" s="50" t="n">
        <v>46271</v>
      </c>
      <c r="D3" s="27" t="inlineStr">
        <is>
          <t>Northstar Family Clinic</t>
        </is>
      </c>
      <c r="F3" s="27" t="inlineStr">
        <is>
          <t>Active</t>
        </is>
      </c>
      <c r="H3" s="27" t="inlineStr">
        <is>
          <t>Central Billing</t>
        </is>
      </c>
      <c r="J3" s="27" t="inlineStr">
        <is>
          <t>Staff A</t>
        </is>
      </c>
      <c r="L3" s="27" t="inlineStr">
        <is>
          <t>Posted</t>
        </is>
      </c>
      <c r="N3" s="27" t="inlineStr">
        <is>
          <t>Cash</t>
        </is>
      </c>
    </row>
    <row r="4">
      <c r="A4" s="4" t="inlineStr">
        <is>
          <t>Due Soon Window</t>
        </is>
      </c>
      <c r="B4" s="27" t="n">
        <v>7</v>
      </c>
      <c r="C4" t="inlineStr">
        <is>
          <t>days</t>
        </is>
      </c>
      <c r="D4" s="27" t="inlineStr">
        <is>
          <t>Cedar Grove Medical Office</t>
        </is>
      </c>
      <c r="F4" s="27" t="inlineStr">
        <is>
          <t>Closed</t>
        </is>
      </c>
      <c r="H4" s="27" t="inlineStr">
        <is>
          <t>Front Desk Team</t>
        </is>
      </c>
      <c r="J4" s="27" t="inlineStr">
        <is>
          <t>Staff B</t>
        </is>
      </c>
      <c r="L4" s="27" t="inlineStr">
        <is>
          <t>Void</t>
        </is>
      </c>
      <c r="N4" s="27" t="inlineStr">
        <is>
          <t>Check</t>
        </is>
      </c>
    </row>
    <row r="5">
      <c r="D5" s="27" t="inlineStr">
        <is>
          <t>Lakeside Community Clinic</t>
        </is>
      </c>
      <c r="H5" s="27" t="inlineStr">
        <is>
          <t>Patient Accounts</t>
        </is>
      </c>
      <c r="J5" s="27" t="inlineStr">
        <is>
          <t>Staff C</t>
        </is>
      </c>
      <c r="N5" s="27" t="inlineStr">
        <is>
          <t>Credit Card</t>
        </is>
      </c>
    </row>
    <row r="6" ht="60" customHeight="1">
      <c r="A6" s="28" t="inlineStr">
        <is>
          <t>The As of Date controls scheduled amounts, posted payments included in reporting, aging, and Dashboard results. Future-dated posted payments are flagged for review.</t>
        </is>
      </c>
      <c r="D6" s="27" t="inlineStr">
        <is>
          <t>Prairie View Health Center</t>
        </is>
      </c>
      <c r="H6" s="27" t="inlineStr">
        <is>
          <t>Office Administration</t>
        </is>
      </c>
      <c r="J6" s="27" t="inlineStr">
        <is>
          <t>Staff D</t>
        </is>
      </c>
      <c r="N6" s="27" t="inlineStr">
        <is>
          <t>Debit Card</t>
        </is>
      </c>
    </row>
    <row r="7">
      <c r="D7" s="27" t="inlineStr">
        <is>
          <t>Harbor Point Medical Office</t>
        </is>
      </c>
      <c r="J7" s="27" t="inlineStr">
        <is>
          <t>Staff E</t>
        </is>
      </c>
      <c r="N7" s="27" t="inlineStr">
        <is>
          <t>Money Order</t>
        </is>
      </c>
    </row>
    <row r="8">
      <c r="J8" s="27" t="inlineStr">
        <is>
          <t>Supervisor A</t>
        </is>
      </c>
    </row>
  </sheetData>
  <mergeCells count="1">
    <mergeCell ref="A1:N1"/>
  </mergeCells>
  <dataValidations count="2">
    <dataValidation sqref="B3" showDropDown="0" showInputMessage="0" showErrorMessage="0" allowBlank="0" type="date" operator="between">
      <formula1>DATE(2020,1,1)</formula1>
      <formula2>DATE(2035,12,31)</formula2>
    </dataValidation>
    <dataValidation sqref="B4" showDropDown="0" showInputMessage="0" showErrorMessage="0" allowBlank="0" type="whole" operator="between">
      <formula1>0</formula1>
      <formula2>60</formula2>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38"/>
  <sheetViews>
    <sheetView showGridLines="0" workbookViewId="0">
      <selection activeCell="A1" sqref="A1"/>
    </sheetView>
  </sheetViews>
  <sheetFormatPr baseColWidth="8" defaultRowHeight="15"/>
  <cols>
    <col width="24" customWidth="1" min="1" max="1"/>
    <col width="80" customWidth="1" min="2" max="2"/>
  </cols>
  <sheetData>
    <row r="1" ht="28" customHeight="1">
      <c r="A1" s="1" t="inlineStr">
        <is>
          <t>Instructions</t>
        </is>
      </c>
    </row>
    <row r="3">
      <c r="A3" s="29" t="inlineStr">
        <is>
          <t>Workbook Purpose</t>
        </is>
      </c>
      <c r="B3" s="30" t="inlineStr">
        <is>
          <t>This workbook tracks administrative payment-plan schedules and recorded payments using account aliases. It does not store clinical information.</t>
        </is>
      </c>
    </row>
    <row r="6">
      <c r="A6" s="29" t="inlineStr">
        <is>
          <t>Recommended Workflow</t>
        </is>
      </c>
      <c r="B6" s="30" t="inlineStr">
        <is>
          <t>1. Set the As of Date and Due Soon Window on Setup.
2. Add or update one plan per row on Payment Plans.
3. Record each payment on Payments.
4. Review red or yellow alerts.
5. Use Dashboard summaries for follow-up prioritization.</t>
        </is>
      </c>
    </row>
    <row r="15">
      <c r="A15" s="29" t="inlineStr">
        <is>
          <t>Data-Minimization Reminder</t>
        </is>
      </c>
      <c r="B15" s="31" t="inlineStr">
        <is>
          <t>Do not enter patient names, dates of birth, diagnoses, treatment details, insurance-member identifiers, payment-card numbers, bank-account numbers, Social Security numbers, addresses, phone numbers, or email addresses.</t>
        </is>
      </c>
    </row>
    <row r="19">
      <c r="A19" s="29" t="inlineStr">
        <is>
          <t>Payment Handling Notes</t>
        </is>
      </c>
      <c r="B19" s="30" t="inlineStr">
        <is>
          <t>• Only transactions marked Posted are included in payment totals.
• Void transactions remain visible but are excluded from totals.
• Payments dated after the As of Date are excluded from as-of balances.</t>
        </is>
      </c>
    </row>
    <row r="23">
      <c r="A23" s="11" t="inlineStr">
        <is>
          <t>Status Definitions</t>
        </is>
      </c>
      <c r="B23" s="11" t="n"/>
    </row>
    <row r="24" ht="32" customHeight="1">
      <c r="A24" s="12" t="inlineStr">
        <is>
          <t>Status</t>
        </is>
      </c>
      <c r="B24" s="12" t="inlineStr">
        <is>
          <t>Definition</t>
        </is>
      </c>
    </row>
    <row r="25">
      <c r="A25" s="13" t="inlineStr">
        <is>
          <t>Overdue</t>
        </is>
      </c>
      <c r="B25" s="32" t="inlineStr">
        <is>
          <t>Scheduled amount as of the reporting date exceeds posted payments as of that date.</t>
        </is>
      </c>
    </row>
    <row r="26">
      <c r="A26" s="15" t="inlineStr">
        <is>
          <t>Due Soon</t>
        </is>
      </c>
      <c r="B26" s="33" t="inlineStr">
        <is>
          <t>Not overdue, with the next due date within the configured due-soon window.</t>
        </is>
      </c>
    </row>
    <row r="27">
      <c r="A27" s="13" t="inlineStr">
        <is>
          <t>Current</t>
        </is>
      </c>
      <c r="B27" s="32" t="inlineStr">
        <is>
          <t>Not overdue and not due within the due-soon window.</t>
        </is>
      </c>
    </row>
    <row r="28">
      <c r="A28" s="15" t="inlineStr">
        <is>
          <t>Paid</t>
        </is>
      </c>
      <c r="B28" s="33" t="inlineStr">
        <is>
          <t>Outstanding balance as of the reporting date is zero.</t>
        </is>
      </c>
    </row>
    <row r="29">
      <c r="A29" s="13" t="inlineStr">
        <is>
          <t>Starts Later</t>
        </is>
      </c>
      <c r="B29" s="32" t="inlineStr">
        <is>
          <t>Plan start date is after the reporting date.</t>
        </is>
      </c>
    </row>
    <row r="30">
      <c r="A30" s="15" t="inlineStr">
        <is>
          <t>Closed With Balance</t>
        </is>
      </c>
      <c r="B30" s="33" t="inlineStr">
        <is>
          <t>Plan record is closed but still has an outstanding balance.</t>
        </is>
      </c>
    </row>
    <row r="32">
      <c r="A32" s="11" t="inlineStr">
        <is>
          <t>Color Legend</t>
        </is>
      </c>
      <c r="B32" s="11" t="n"/>
    </row>
    <row r="33">
      <c r="A33" s="34" t="inlineStr">
        <is>
          <t>Blue: editable input</t>
        </is>
      </c>
      <c r="B33" s="35" t="n"/>
    </row>
    <row r="34">
      <c r="A34" s="36" t="inlineStr">
        <is>
          <t>Gray: calculated field</t>
        </is>
      </c>
      <c r="B34" s="35" t="n"/>
    </row>
    <row r="35">
      <c r="A35" s="37" t="inlineStr">
        <is>
          <t>Green: current or completed</t>
        </is>
      </c>
      <c r="B35" s="35" t="n"/>
    </row>
    <row r="36">
      <c r="A36" s="38" t="inlineStr">
        <is>
          <t>Yellow: due soon or review</t>
        </is>
      </c>
      <c r="B36" s="35" t="n"/>
    </row>
    <row r="37">
      <c r="A37" s="39" t="inlineStr">
        <is>
          <t>Red: overdue or invalid</t>
        </is>
      </c>
      <c r="B37" s="30" t="inlineStr">
        <is>
          <t>• Confirm the As of Date.
• Resolve duplicate Plan IDs and Payment IDs.
• Resolve unknown Plan IDs.
• Review future-dated posted payments.
• Confirm follow-up owners and follow-up dates.</t>
        </is>
      </c>
    </row>
    <row r="38">
      <c r="A38" s="40" t="inlineStr">
        <is>
          <t>Dark gray: void or inactive</t>
        </is>
      </c>
      <c r="B38" s="35" t="n"/>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2026-09-06T13:15:16Z</dcterms:created>
  <dcterms:modified xmlns:dcterms="http://purl.org/dc/terms/" xmlns:xsi="http://www.w3.org/2001/XMLSchema-instance" xsi:type="dcterms:W3CDTF">2026-09-06T13:15:20+00:00Z</dcterms:modified>
</cp:coreProperties>
</file>