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Queue Tracker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'Dashboard'!$A$1:$H$35</definedName>
    <definedName name="_xlnm._FilterDatabase" localSheetId="1" hidden="1">'Queue Tracker'!$A$5:$X$205</definedName>
    <definedName name="_xlnm.Print_Area" localSheetId="1">'Queue Tracker'!$A$1:$W$205</definedName>
    <definedName name="_xlnm.Print_Area" localSheetId="2">'Lists &amp; Settings'!$A$1:$H$22</definedName>
    <definedName name="_xlnm.Print_Area" localSheetId="3">'Instructions'!$A$1:$H$53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mm/dd/yyyy h:mm AM/PM"/>
    <numFmt numFmtId="166" formatCode="0 &quot;min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b val="1"/>
      <color rgb="00FFFFFF"/>
      <sz val="10"/>
    </font>
    <font>
      <name val="Arial"/>
      <b val="1"/>
      <color rgb="001F1F1F"/>
      <sz val="10"/>
    </font>
    <font>
      <name val="Arial"/>
      <i val="1"/>
      <color rgb="00555555"/>
      <sz val="9"/>
    </font>
    <font>
      <name val="Arial"/>
      <b val="1"/>
      <color rgb="00183B4E"/>
      <sz val="15"/>
    </font>
    <font>
      <name val="Arial"/>
      <i val="1"/>
      <color rgb="00555555"/>
      <sz val="10"/>
    </font>
    <font>
      <name val="Arial"/>
      <color rgb="001F1F1F"/>
      <sz val="10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D9EA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applyProtection="1" pivotButton="0" quotePrefix="0" xfId="0">
      <alignment horizontal="center" vertical="center"/>
      <protection locked="0" hidden="0"/>
    </xf>
    <xf numFmtId="165" fontId="0" fillId="5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0" fontId="2" fillId="2" borderId="1" pivotButton="0" quotePrefix="0" xfId="0"/>
    <xf numFmtId="0" fontId="0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6" fillId="0" borderId="0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7" fillId="8" borderId="1" applyAlignment="1" applyProtection="1" pivotButton="0" quotePrefix="0" xfId="0">
      <alignment horizontal="left" vertical="center"/>
      <protection locked="0" hidden="0"/>
    </xf>
    <xf numFmtId="164" fontId="7" fillId="8" borderId="1" applyAlignment="1" applyProtection="1" pivotButton="0" quotePrefix="0" xfId="0">
      <alignment horizontal="left" vertical="center"/>
      <protection locked="0" hidden="0"/>
    </xf>
    <xf numFmtId="18" fontId="7" fillId="8" borderId="1" applyAlignment="1" applyProtection="1" pivotButton="0" quotePrefix="0" xfId="0">
      <alignment horizontal="left" vertical="center"/>
      <protection locked="0" hidden="0"/>
    </xf>
    <xf numFmtId="165" fontId="7" fillId="8" borderId="1" applyAlignment="1" applyProtection="1" pivotButton="0" quotePrefix="0" xfId="0">
      <alignment horizontal="left" vertical="center"/>
      <protection locked="0" hidden="0"/>
    </xf>
    <xf numFmtId="0" fontId="7" fillId="8" borderId="1" applyAlignment="1" applyProtection="1" pivotButton="0" quotePrefix="0" xfId="0">
      <alignment horizontal="left" vertical="top" wrapText="1"/>
      <protection locked="0" hidden="0"/>
    </xf>
    <xf numFmtId="1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0" fillId="5" borderId="1" pivotButton="0" quotePrefix="0" xfId="0"/>
    <xf numFmtId="0" fontId="0" fillId="0" borderId="0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left" vertical="top" wrapText="1"/>
    </xf>
    <xf numFmtId="0" fontId="2" fillId="3" borderId="1" pivotButton="0" quotePrefix="0" xfId="0"/>
    <xf numFmtId="0" fontId="0" fillId="0" borderId="1" applyAlignment="1" pivotButton="0" quotePrefix="0" xfId="0">
      <alignment horizontal="left" vertical="top" wrapText="1"/>
    </xf>
    <xf numFmtId="0" fontId="7" fillId="9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top" wrapText="1"/>
    </xf>
    <xf numFmtId="164" fontId="3" fillId="4" borderId="1" applyAlignment="1" applyProtection="1" pivotButton="0" quotePrefix="0" xfId="0">
      <alignment horizontal="center" vertical="center"/>
      <protection locked="0" hidden="0"/>
    </xf>
    <xf numFmtId="165" fontId="0" fillId="5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64" fontId="7" fillId="8" borderId="1" applyAlignment="1" applyProtection="1" pivotButton="0" quotePrefix="0" xfId="0">
      <alignment horizontal="left" vertical="center"/>
      <protection locked="0" hidden="0"/>
    </xf>
    <xf numFmtId="165" fontId="7" fillId="8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10">
    <dxf>
      <fill>
        <patternFill patternType="solid">
          <fgColor rgb="00FFF2CC"/>
        </patternFill>
      </fill>
    </dxf>
    <dxf>
      <fill>
        <patternFill patternType="solid">
          <fgColor rgb="00F4B183"/>
        </patternFill>
      </fill>
    </dxf>
    <dxf>
      <font>
        <name val="Arial"/>
        <b val="1"/>
        <color rgb="00B7473A"/>
        <sz val="10"/>
      </font>
      <fill>
        <patternFill patternType="solid">
          <fgColor rgb="00F4CCCC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C6E0B4"/>
        </patternFill>
      </fill>
    </dxf>
    <dxf>
      <font>
        <name val="Arial"/>
        <color rgb="00666666"/>
        <sz val="10"/>
      </font>
      <fill>
        <patternFill patternType="solid">
          <fgColor rgb="00D9D9D9"/>
        </patternFill>
      </fill>
    </dxf>
    <dxf>
      <font>
        <name val="Arial"/>
        <color rgb="009C0006"/>
        <sz val="10"/>
      </font>
      <fill>
        <patternFill patternType="solid">
          <fgColor rgb="00D9D9D9"/>
        </patternFill>
      </fill>
    </dxf>
    <dxf>
      <font>
        <name val="Arial"/>
        <b val="1"/>
        <color rgb="00FFFFFF"/>
        <sz val="10"/>
      </font>
      <fill>
        <patternFill patternType="solid">
          <fgColor rgb="00B7473A"/>
        </patternFill>
      </fill>
    </dxf>
    <dxf>
      <font>
        <name val="Arial"/>
        <b val="1"/>
        <color rgb="002F7D5B"/>
        <sz val="10"/>
      </font>
      <fill>
        <patternFill patternType="solid">
          <fgColor rgb="00C6E0B4"/>
        </patternFill>
      </fill>
    </dxf>
    <dxf>
      <font>
        <name val="Arial"/>
        <b val="1"/>
        <color rgb="00B7473A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Queue Records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'Dashboard'!B11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solidFill>
                <a:srgbClr val="2F6F73"/>
              </a:solidFill>
              <a:prstDash val="solid"/>
            </a:ln>
          </spPr>
          <cat>
            <numRef>
              <f>'Dashboard'!$A$12:$A$17</f>
            </numRef>
          </cat>
          <val>
            <numRef>
              <f>'Dashboard'!$B$12:$B$17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7" customWidth="1" min="3" max="3"/>
    <col width="21" customWidth="1" min="4" max="4"/>
    <col width="19" customWidth="1" min="5" max="5"/>
    <col width="21" customWidth="1" min="6" max="6"/>
    <col width="21" customWidth="1" min="7" max="7"/>
    <col width="19" customWidth="1" min="8" max="8"/>
  </cols>
  <sheetData>
    <row r="1" ht="28" customHeight="1">
      <c r="A1" s="1" t="inlineStr">
        <is>
          <t>Clinic Check-In Queue Dashboard</t>
        </is>
      </c>
    </row>
    <row r="2"/>
    <row r="3">
      <c r="A3" s="2" t="inlineStr">
        <is>
          <t>Service Date</t>
        </is>
      </c>
      <c r="B3" s="37" t="n">
        <v>46271</v>
      </c>
      <c r="D3" s="2" t="inlineStr">
        <is>
          <t>Clinic</t>
        </is>
      </c>
      <c r="E3" s="4" t="inlineStr">
        <is>
          <t>All</t>
        </is>
      </c>
      <c r="G3" s="2" t="inlineStr">
        <is>
          <t>Workbook Time</t>
        </is>
      </c>
      <c r="H3" s="38">
        <f>NOW()</f>
        <v/>
      </c>
    </row>
    <row r="4" ht="28" customHeight="1">
      <c r="A4" s="6" t="inlineStr">
        <is>
          <t>Metrics use the selected service date and clinic. Active wait calculations refresh when the workbook recalculates.</t>
        </is>
      </c>
    </row>
    <row r="5"/>
    <row r="6" ht="34" customHeight="1">
      <c r="A6" s="7" t="inlineStr">
        <is>
          <t>Total Arrivals</t>
        </is>
      </c>
      <c r="B6" s="7" t="inlineStr">
        <is>
          <t>Waiting</t>
        </is>
      </c>
      <c r="C6" s="7" t="inlineStr">
        <is>
          <t>Checking In</t>
        </is>
      </c>
      <c r="D6" s="7" t="inlineStr">
        <is>
          <t>Ready for Room</t>
        </is>
      </c>
      <c r="E6" s="7" t="inlineStr">
        <is>
          <t>On Hold</t>
        </is>
      </c>
      <c r="F6" s="7" t="inlineStr">
        <is>
          <t>Average Wait to Start</t>
        </is>
      </c>
      <c r="G6" s="7" t="inlineStr">
        <is>
          <t>Longest Active Wait</t>
        </is>
      </c>
      <c r="H6" s="7" t="inlineStr">
        <is>
          <t>Target Exceeded</t>
        </is>
      </c>
    </row>
    <row r="7" ht="30" customHeight="1">
      <c r="A7" s="8">
        <f>IF($E$3="All",COUNTIFS('Queue Tracker'!$B$6:$B$205,$B$3,'Queue Tracker'!$A$6:$A$205,"&lt;&gt;"),COUNTIFS('Queue Tracker'!$B$6:$B$205,$B$3,'Queue Tracker'!$C$6:$C$205,$E$3,'Queue Tracker'!$A$6:$A$205,"&lt;&gt;"))</f>
        <v/>
      </c>
      <c r="B7" s="8">
        <f>IF($E$3="All",COUNTIFS('Queue Tracker'!$B$6:$B$205,$B$3,'Queue Tracker'!$K$6:$K$205,"Waiting"),COUNTIFS('Queue Tracker'!$B$6:$B$205,$B$3,'Queue Tracker'!$C$6:$C$205,$E$3,'Queue Tracker'!$K$6:$K$205,"Waiting"))</f>
        <v/>
      </c>
      <c r="C7" s="8">
        <f>IF($E$3="All",COUNTIFS('Queue Tracker'!$B$6:$B$205,$B$3,'Queue Tracker'!$K$6:$K$205,"Checking In"),COUNTIFS('Queue Tracker'!$B$6:$B$205,$B$3,'Queue Tracker'!$C$6:$C$205,$E$3,'Queue Tracker'!$K$6:$K$205,"Checking In"))</f>
        <v/>
      </c>
      <c r="D7" s="8">
        <f>IF($E$3="All",COUNTIFS('Queue Tracker'!$B$6:$B$205,$B$3,'Queue Tracker'!$K$6:$K$205,"Ready for Room"),COUNTIFS('Queue Tracker'!$B$6:$B$205,$B$3,'Queue Tracker'!$C$6:$C$205,$E$3,'Queue Tracker'!$K$6:$K$205,"Ready for Room"))</f>
        <v/>
      </c>
      <c r="E7" s="8">
        <f>IF($E$3="All",COUNTIFS('Queue Tracker'!$B$6:$B$205,$B$3,'Queue Tracker'!$K$6:$K$205,"On Hold"),COUNTIFS('Queue Tracker'!$B$6:$B$205,$B$3,'Queue Tracker'!$C$6:$C$205,$E$3,'Queue Tracker'!$K$6:$K$205,"On Hold"))</f>
        <v/>
      </c>
      <c r="F7" s="39">
        <f>IFERROR(IF($E$3="All",AVERAGEIFS('Queue Tracker'!$P$6:$P$205,'Queue Tracker'!$B$6:$B$205,$B$3,'Queue Tracker'!$P$6:$P$205,"&gt;=0"),AVERAGEIFS('Queue Tracker'!$P$6:$P$205,'Queue Tracker'!$B$6:$B$205,$B$3,'Queue Tracker'!$C$6:$C$205,$E$3,'Queue Tracker'!$P$6:$P$205,"&gt;=0")),0)</f>
        <v/>
      </c>
      <c r="G7" s="39">
        <f>IFERROR(IF($E$3="All",MAXIFS('Queue Tracker'!$X$6:$X$205,'Queue Tracker'!$B$6:$B$205,$B$3),MAXIFS('Queue Tracker'!$X$6:$X$205,'Queue Tracker'!$B$6:$B$205,$B$3,'Queue Tracker'!$C$6:$C$205,$E$3)),0)</f>
        <v/>
      </c>
      <c r="H7" s="8">
        <f>IF($E$3="All",COUNTIFS('Queue Tracker'!$B$6:$B$205,$B$3,'Queue Tracker'!$U$6:$U$205,"Target exceeded"),COUNTIFS('Queue Tracker'!$B$6:$B$205,$B$3,'Queue Tracker'!$C$6:$C$205,$E$3,'Queue Tracker'!$U$6:$U$205,"Target exceeded"))</f>
        <v/>
      </c>
    </row>
    <row r="8"/>
    <row r="9"/>
    <row r="10"/>
    <row r="11">
      <c r="A11" s="10" t="inlineStr">
        <is>
          <t>Queue Status</t>
        </is>
      </c>
      <c r="B11" s="10" t="inlineStr">
        <is>
          <t>Record Count</t>
        </is>
      </c>
      <c r="D11" s="11" t="inlineStr">
        <is>
          <t>Queue Review Alerts</t>
        </is>
      </c>
      <c r="E11" s="12" t="n"/>
      <c r="F11" s="12" t="n"/>
      <c r="G11" s="12" t="n"/>
      <c r="H11" s="12" t="n"/>
    </row>
    <row r="12">
      <c r="A12" s="13" t="inlineStr">
        <is>
          <t>Waiting</t>
        </is>
      </c>
      <c r="B12" s="14">
        <f>IF($E$3="All",COUNTIFS('Queue Tracker'!$B$6:$B$205,$B$3,'Queue Tracker'!$K$6:$K$205,$A12),COUNTIFS('Queue Tracker'!$B$6:$B$205,$B$3,'Queue Tracker'!$C$6:$C$205,$E$3,'Queue Tracker'!$K$6:$K$205,$A12))</f>
        <v/>
      </c>
      <c r="D12" s="15" t="inlineStr">
        <is>
          <t>Records Needing Review</t>
        </is>
      </c>
      <c r="E12" s="16">
        <f>IF($E$3="All",COUNTIFS('Queue Tracker'!$B$6:$B$205,$B$3,'Queue Tracker'!$A$6:$A$205,"&lt;&gt;")-COUNTIFS('Queue Tracker'!$B$6:$B$205,$B$3,'Queue Tracker'!$W$6:$W$205,"OK"),COUNTIFS('Queue Tracker'!$B$6:$B$205,$B$3,'Queue Tracker'!$C$6:$C$205,$E$3,'Queue Tracker'!$A$6:$A$205,"&lt;&gt;")-COUNTIFS('Queue Tracker'!$B$6:$B$205,$B$3,'Queue Tracker'!$C$6:$C$205,$E$3,'Queue Tracker'!$W$6:$W$205,"OK"))</f>
        <v/>
      </c>
    </row>
    <row r="13">
      <c r="A13" s="17" t="inlineStr">
        <is>
          <t>Checking In</t>
        </is>
      </c>
      <c r="B13" s="16">
        <f>IF($E$3="All",COUNTIFS('Queue Tracker'!$B$6:$B$205,$B$3,'Queue Tracker'!$K$6:$K$205,$A13),COUNTIFS('Queue Tracker'!$B$6:$B$205,$B$3,'Queue Tracker'!$C$6:$C$205,$E$3,'Queue Tracker'!$K$6:$K$205,$A13))</f>
        <v/>
      </c>
      <c r="D13" s="18" t="inlineStr">
        <is>
          <t>Target Exceeded</t>
        </is>
      </c>
      <c r="E13" s="16">
        <f>IF($E$3="All",COUNTIFS('Queue Tracker'!$B$6:$B$205,$B$3,'Queue Tracker'!$U$6:$U$205,"Target exceeded"),COUNTIFS('Queue Tracker'!$B$6:$B$205,$B$3,'Queue Tracker'!$C$6:$C$205,$E$3,'Queue Tracker'!$U$6:$U$205,"Target exceeded"))</f>
        <v/>
      </c>
    </row>
    <row r="14">
      <c r="A14" s="13" t="inlineStr">
        <is>
          <t>Ready for Room</t>
        </is>
      </c>
      <c r="B14" s="14">
        <f>IF($E$3="All",COUNTIFS('Queue Tracker'!$B$6:$B$205,$B$3,'Queue Tracker'!$K$6:$K$205,$A14),COUNTIFS('Queue Tracker'!$B$6:$B$205,$B$3,'Queue Tracker'!$C$6:$C$205,$E$3,'Queue Tracker'!$K$6:$K$205,$A14))</f>
        <v/>
      </c>
      <c r="D14" s="15" t="inlineStr">
        <is>
          <t>Near Target</t>
        </is>
      </c>
      <c r="E14" s="16">
        <f>IF($E$3="All",COUNTIFS('Queue Tracker'!$B$6:$B$205,$B$3,'Queue Tracker'!$U$6:$U$205,"Near target"),COUNTIFS('Queue Tracker'!$B$6:$B$205,$B$3,'Queue Tracker'!$C$6:$C$205,$E$3,'Queue Tracker'!$U$6:$U$205,"Near target"))</f>
        <v/>
      </c>
    </row>
    <row r="15">
      <c r="A15" s="17" t="inlineStr">
        <is>
          <t>On Hold</t>
        </is>
      </c>
      <c r="B15" s="16">
        <f>IF($E$3="All",COUNTIFS('Queue Tracker'!$B$6:$B$205,$B$3,'Queue Tracker'!$K$6:$K$205,$A15),COUNTIFS('Queue Tracker'!$B$6:$B$205,$B$3,'Queue Tracker'!$C$6:$C$205,$E$3,'Queue Tracker'!$K$6:$K$205,$A15))</f>
        <v/>
      </c>
      <c r="D15" s="18" t="inlineStr">
        <is>
          <t>On Hold</t>
        </is>
      </c>
      <c r="E15" s="16">
        <f>IF($E$3="All",COUNTIFS('Queue Tracker'!$B$6:$B$205,$B$3,'Queue Tracker'!$K$6:$K$205,"On Hold"),COUNTIFS('Queue Tracker'!$B$6:$B$205,$B$3,'Queue Tracker'!$C$6:$C$205,$E$3,'Queue Tracker'!$K$6:$K$205,"On Hold"))</f>
        <v/>
      </c>
    </row>
    <row r="16">
      <c r="A16" s="13" t="inlineStr">
        <is>
          <t>Canceled</t>
        </is>
      </c>
      <c r="B16" s="14">
        <f>IF($E$3="All",COUNTIFS('Queue Tracker'!$B$6:$B$205,$B$3,'Queue Tracker'!$K$6:$K$205,$A16),COUNTIFS('Queue Tracker'!$B$6:$B$205,$B$3,'Queue Tracker'!$C$6:$C$205,$E$3,'Queue Tracker'!$K$6:$K$205,$A16))</f>
        <v/>
      </c>
      <c r="D16" s="15" t="inlineStr">
        <is>
          <t>Incomplete Required Fields</t>
        </is>
      </c>
      <c r="E16" s="16">
        <f>IF($E$3="All",COUNTIFS('Queue Tracker'!$B$6:$B$205,$B$3,'Queue Tracker'!$W$6:$W$205,"INCOMPLETE"),COUNTIFS('Queue Tracker'!$B$6:$B$205,$B$3,'Queue Tracker'!$C$6:$C$205,$E$3,'Queue Tracker'!$W$6:$W$205,"INCOMPLETE"))</f>
        <v/>
      </c>
    </row>
    <row r="17">
      <c r="A17" s="17" t="inlineStr">
        <is>
          <t>Left Before Check-In</t>
        </is>
      </c>
      <c r="B17" s="16">
        <f>IF($E$3="All",COUNTIFS('Queue Tracker'!$B$6:$B$205,$B$3,'Queue Tracker'!$K$6:$K$205,$A17),COUNTIFS('Queue Tracker'!$B$6:$B$205,$B$3,'Queue Tracker'!$C$6:$C$205,$E$3,'Queue Tracker'!$K$6:$K$205,$A17))</f>
        <v/>
      </c>
      <c r="E17">
        <f>""</f>
        <v/>
      </c>
    </row>
    <row r="18">
      <c r="B18">
        <f>""</f>
        <v/>
      </c>
      <c r="E18">
        <f>""</f>
        <v/>
      </c>
    </row>
    <row r="19">
      <c r="B19">
        <f>""</f>
        <v/>
      </c>
      <c r="E19">
        <f>""</f>
        <v/>
      </c>
    </row>
    <row r="20">
      <c r="B20">
        <f>""</f>
        <v/>
      </c>
      <c r="E20">
        <f>""</f>
        <v/>
      </c>
    </row>
    <row r="21">
      <c r="B21">
        <f>""</f>
        <v/>
      </c>
      <c r="E21">
        <f>""</f>
        <v/>
      </c>
    </row>
    <row r="22">
      <c r="B22">
        <f>""</f>
        <v/>
      </c>
      <c r="E22">
        <f>""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1">
    <mergeCell ref="A1:H1"/>
  </mergeCells>
  <conditionalFormatting sqref="B7">
    <cfRule type="cellIs" priority="1" operator="greaterThan" dxfId="0">
      <formula>0</formula>
    </cfRule>
  </conditionalFormatting>
  <conditionalFormatting sqref="E7">
    <cfRule type="cellIs" priority="2" operator="greaterThan" dxfId="1">
      <formula>0</formula>
    </cfRule>
  </conditionalFormatting>
  <conditionalFormatting sqref="H7">
    <cfRule type="cellIs" priority="3" operator="greaterThan" dxfId="2">
      <formula>0</formula>
    </cfRule>
  </conditionalFormatting>
  <conditionalFormatting sqref="E12">
    <cfRule type="cellIs" priority="4" operator="greaterThan" dxfId="2">
      <formula>0</formula>
    </cfRule>
  </conditionalFormatting>
  <conditionalFormatting sqref="E14">
    <cfRule type="cellIs" priority="5" operator="greaterThan" dxfId="0">
      <formula>0</formula>
    </cfRule>
  </conditionalFormatting>
  <dataValidations count="1">
    <dataValidation sqref="E3" showDropDown="0" showInputMessage="0" showErrorMessage="0" allowBlank="0" errorTitle="Invalid Clinic" error="Select a clinic from the list." type="list" errorStyle="stop">
      <formula1>"All,Harborview Family Clinic,Willow East Medical Office,North Ridge Clinic,Cedar Crossing Clinic"</formula1>
    </dataValidation>
  </dataValidations>
  <pageMargins left="0.25" right="0.25" top="0.4" bottom="0.4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2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5" customWidth="1" min="3" max="3"/>
    <col width="18" customWidth="1" min="4" max="4"/>
    <col width="20" customWidth="1" min="5" max="5"/>
    <col width="14" customWidth="1" min="6" max="6"/>
    <col width="21" customWidth="1" min="7" max="7"/>
    <col width="21" customWidth="1" min="8" max="8"/>
    <col width="21" customWidth="1" min="9" max="9"/>
    <col width="21" customWidth="1" min="10" max="10"/>
    <col width="20" customWidth="1" min="11" max="11"/>
    <col width="16" customWidth="1" min="12" max="12"/>
    <col width="18" customWidth="1" min="13" max="13"/>
    <col width="22" customWidth="1" min="14" max="14"/>
    <col width="30" customWidth="1" min="15" max="15"/>
    <col width="17" customWidth="1" min="16" max="16"/>
    <col width="18" customWidth="1" min="17" max="17"/>
    <col width="18" customWidth="1" min="18" max="18"/>
    <col width="20" customWidth="1" min="19" max="19"/>
    <col width="17" customWidth="1" min="20" max="20"/>
    <col width="19" customWidth="1" min="21" max="21"/>
    <col width="21" customWidth="1" min="22" max="22"/>
    <col width="24" customWidth="1" min="23" max="23"/>
    <col hidden="1" width="16" customWidth="1" min="24" max="24"/>
  </cols>
  <sheetData>
    <row r="1" ht="28" customHeight="1">
      <c r="A1" s="1" t="inlineStr">
        <is>
          <t>Clinic Check-In Queue Tracker</t>
        </is>
      </c>
    </row>
    <row r="2" ht="30" customHeight="1">
      <c r="A2" s="19" t="inlineStr">
        <is>
          <t>Enter one row per check-in. Use fictional aliases only in this template. Blue cells are editable; gray cells are calculated.</t>
        </is>
      </c>
    </row>
    <row r="5" ht="42" customHeight="1">
      <c r="A5" s="20" t="inlineStr">
        <is>
          <t>Queue ID</t>
        </is>
      </c>
      <c r="B5" s="20" t="inlineStr">
        <is>
          <t>Service Date</t>
        </is>
      </c>
      <c r="C5" s="20" t="inlineStr">
        <is>
          <t>Clinic</t>
        </is>
      </c>
      <c r="D5" s="20" t="inlineStr">
        <is>
          <t>Visitor Alias</t>
        </is>
      </c>
      <c r="E5" s="20" t="inlineStr">
        <is>
          <t>Visit Type</t>
        </is>
      </c>
      <c r="F5" s="20" t="inlineStr">
        <is>
          <t>Appointment Time</t>
        </is>
      </c>
      <c r="G5" s="20" t="inlineStr">
        <is>
          <t>Arrival Time</t>
        </is>
      </c>
      <c r="H5" s="20" t="inlineStr">
        <is>
          <t>Check-In Start</t>
        </is>
      </c>
      <c r="I5" s="20" t="inlineStr">
        <is>
          <t>Check-In Complete</t>
        </is>
      </c>
      <c r="J5" s="20" t="inlineStr">
        <is>
          <t>Ready for Room</t>
        </is>
      </c>
      <c r="K5" s="20" t="inlineStr">
        <is>
          <t>Status</t>
        </is>
      </c>
      <c r="L5" s="20" t="inlineStr">
        <is>
          <t>Priority</t>
        </is>
      </c>
      <c r="M5" s="20" t="inlineStr">
        <is>
          <t>Assigned Desk</t>
        </is>
      </c>
      <c r="N5" s="20" t="inlineStr">
        <is>
          <t>Delay Reason</t>
        </is>
      </c>
      <c r="O5" s="20" t="inlineStr">
        <is>
          <t>Operational Notes</t>
        </is>
      </c>
      <c r="P5" s="20" t="inlineStr">
        <is>
          <t>Wait to Start (Min)</t>
        </is>
      </c>
      <c r="Q5" s="20" t="inlineStr">
        <is>
          <t>Check-In Duration (Min)</t>
        </is>
      </c>
      <c r="R5" s="20" t="inlineStr">
        <is>
          <t>Arrival to Ready (Min)</t>
        </is>
      </c>
      <c r="S5" s="20" t="inlineStr">
        <is>
          <t>Appointment Variance (Min)</t>
        </is>
      </c>
      <c r="T5" s="20" t="inlineStr">
        <is>
          <t>Wait Target (Min)</t>
        </is>
      </c>
      <c r="U5" s="20" t="inlineStr">
        <is>
          <t>Queue Alert</t>
        </is>
      </c>
      <c r="V5" s="20" t="inlineStr">
        <is>
          <t>Last Updated</t>
        </is>
      </c>
      <c r="W5" s="20" t="inlineStr">
        <is>
          <t>Data Check</t>
        </is>
      </c>
      <c r="X5" s="20" t="inlineStr">
        <is>
          <t>Active Wait Helper</t>
        </is>
      </c>
    </row>
    <row r="6" ht="30" customHeight="1">
      <c r="A6" s="21" t="inlineStr">
        <is>
          <t>Q-FA-260901</t>
        </is>
      </c>
      <c r="B6" s="40" t="n">
        <v>46271</v>
      </c>
      <c r="C6" s="21" t="inlineStr">
        <is>
          <t>Harborview Family Clinic</t>
        </is>
      </c>
      <c r="D6" s="21" t="inlineStr">
        <is>
          <t>Blue Maple</t>
        </is>
      </c>
      <c r="E6" s="21" t="inlineStr">
        <is>
          <t>Scheduled Visit</t>
        </is>
      </c>
      <c r="F6" s="23" t="n">
        <v>0.375</v>
      </c>
      <c r="G6" s="41" t="n">
        <v>46271.36944444444</v>
      </c>
      <c r="H6" s="41" t="n">
        <v>46271.37222222222</v>
      </c>
      <c r="I6" s="41" t="n">
        <v>46271.37708333333</v>
      </c>
      <c r="J6" s="41" t="n">
        <v>46271.38055555556</v>
      </c>
      <c r="K6" s="21" t="inlineStr">
        <is>
          <t>Ready for Room</t>
        </is>
      </c>
      <c r="L6" s="21" t="inlineStr">
        <is>
          <t>Standard</t>
        </is>
      </c>
      <c r="M6" s="21" t="inlineStr">
        <is>
          <t>Front Desk 1</t>
        </is>
      </c>
      <c r="N6" s="21" t="inlineStr">
        <is>
          <t>None</t>
        </is>
      </c>
      <c r="O6" s="25" t="inlineStr">
        <is>
          <t>Forms completed at desk.</t>
        </is>
      </c>
      <c r="P6" s="26">
        <f>IF($A6="","",IF($G6="","",IF($H6&lt;&gt;"",ROUND(MAX(0,($H6-$G6)*1440),0),IF(OR($K6="Waiting",$K6="On Hold"),ROUND(MAX(0,(NOW()-$G6)*1440),0),""))))</f>
        <v/>
      </c>
      <c r="Q6" s="26">
        <f>IF($A6="","",IF(OR($H6="",$I6=""),"",ROUND(MAX(0,($I6-$H6)*1440),0)))</f>
        <v/>
      </c>
      <c r="R6" s="26">
        <f>IF($A6="","",IF(OR($G6="",$J6=""),"",ROUND(MAX(0,($J6-$G6)*1440),0)))</f>
        <v/>
      </c>
      <c r="S6" s="26">
        <f>IF($A6="","",IF(OR($F6="",$G6=""),"",ROUND((MOD($G6,1)-$F6)*1440,0)))</f>
        <v/>
      </c>
      <c r="T6" s="26">
        <f>IF($A6="","",IFERROR(VLOOKUP($E6,'Lists &amp; Settings'!$A$5:$B$10,2,FALSE),""))</f>
        <v/>
      </c>
      <c r="U6" s="27">
        <f>IF($A6="","",IF($W6&lt;&gt;"OK","Review record",IF($K6="On Hold","On hold",IF(AND(OR($K6="Waiting",$K6="Checking In"),ISNUMBER($P6),ISNUMBER($T6),$P6&gt;$T6),"Target exceeded",IF(AND(OR($K6="Waiting",$K6="Checking In"),ISNUMBER($P6),ISNUMBER($T6),$T6&gt;0,$P6&gt;=0.8*$T6),"Near target","")))))</f>
        <v/>
      </c>
      <c r="V6" s="41" t="n">
        <v>46271.38055555556</v>
      </c>
      <c r="W6" s="27">
        <f>IF($A6="","",IF(OR($B6="",$C6="",$D6="",$E6="",$G6="",$K6="",$L6=""),"INCOMPLETE",IF(AND($H6&lt;&gt;"",$H6&lt;$G6),"TIME ERROR",IF(AND($I6&lt;&gt;"",OR($H6="",$I6&lt;$H6)),"TIME ERROR",IF(AND($J6&lt;&gt;"",OR($I6="",$J6&lt;$I6)),"TIME ERROR",IF(AND($K6="Ready for Room",$J6=""),"STATUS/TIME MISMATCH",IF(AND($K6="Checking In",$H6=""),"STATUS/TIME MISMATCH","OK")))))))</f>
        <v/>
      </c>
      <c r="X6" s="27">
        <f>IF($A6="",0,IF(OR($K6="Waiting",$K6="Checking In",$K6="On Hold"),IF(ISNUMBER($P6),$P6,0),0))</f>
        <v/>
      </c>
    </row>
    <row r="7" ht="30" customHeight="1">
      <c r="A7" s="21" t="inlineStr">
        <is>
          <t>Q-FA-260902</t>
        </is>
      </c>
      <c r="B7" s="40" t="n">
        <v>46271</v>
      </c>
      <c r="C7" s="21" t="inlineStr">
        <is>
          <t>Harborview Family Clinic</t>
        </is>
      </c>
      <c r="D7" s="21" t="inlineStr">
        <is>
          <t>Silver Pine</t>
        </is>
      </c>
      <c r="E7" s="21" t="inlineStr">
        <is>
          <t>New Visitor</t>
        </is>
      </c>
      <c r="F7" s="23" t="n">
        <v>0.3958333333333333</v>
      </c>
      <c r="G7" s="41" t="n">
        <v>46271.3875</v>
      </c>
      <c r="H7" s="41" t="n">
        <v>46271.39444444444</v>
      </c>
      <c r="I7" s="41" t="n">
        <v>46271.40208333333</v>
      </c>
      <c r="J7" s="41" t="n">
        <v>46271.40486111111</v>
      </c>
      <c r="K7" s="21" t="inlineStr">
        <is>
          <t>Ready for Room</t>
        </is>
      </c>
      <c r="L7" s="21" t="inlineStr">
        <is>
          <t>Standard</t>
        </is>
      </c>
      <c r="M7" s="21" t="inlineStr">
        <is>
          <t>Front Desk 2</t>
        </is>
      </c>
      <c r="N7" s="21" t="inlineStr">
        <is>
          <t>Forms Incomplete</t>
        </is>
      </c>
      <c r="O7" s="25" t="inlineStr">
        <is>
          <t>Additional registration forms needed.</t>
        </is>
      </c>
      <c r="P7" s="26">
        <f>IF($A7="","",IF($G7="","",IF($H7&lt;&gt;"",ROUND(MAX(0,($H7-$G7)*1440),0),IF(OR($K7="Waiting",$K7="On Hold"),ROUND(MAX(0,(NOW()-$G7)*1440),0),""))))</f>
        <v/>
      </c>
      <c r="Q7" s="26">
        <f>IF($A7="","",IF(OR($H7="",$I7=""),"",ROUND(MAX(0,($I7-$H7)*1440),0)))</f>
        <v/>
      </c>
      <c r="R7" s="26">
        <f>IF($A7="","",IF(OR($G7="",$J7=""),"",ROUND(MAX(0,($J7-$G7)*1440),0)))</f>
        <v/>
      </c>
      <c r="S7" s="26">
        <f>IF($A7="","",IF(OR($F7="",$G7=""),"",ROUND((MOD($G7,1)-$F7)*1440,0)))</f>
        <v/>
      </c>
      <c r="T7" s="26">
        <f>IF($A7="","",IFERROR(VLOOKUP($E7,'Lists &amp; Settings'!$A$5:$B$10,2,FALSE),""))</f>
        <v/>
      </c>
      <c r="U7" s="27">
        <f>IF($A7="","",IF($W7&lt;&gt;"OK","Review record",IF($K7="On Hold","On hold",IF(AND(OR($K7="Waiting",$K7="Checking In"),ISNUMBER($P7),ISNUMBER($T7),$P7&gt;$T7),"Target exceeded",IF(AND(OR($K7="Waiting",$K7="Checking In"),ISNUMBER($P7),ISNUMBER($T7),$T7&gt;0,$P7&gt;=0.8*$T7),"Near target","")))))</f>
        <v/>
      </c>
      <c r="V7" s="41" t="n">
        <v>46271.40486111111</v>
      </c>
      <c r="W7" s="27">
        <f>IF($A7="","",IF(OR($B7="",$C7="",$D7="",$E7="",$G7="",$K7="",$L7=""),"INCOMPLETE",IF(AND($H7&lt;&gt;"",$H7&lt;$G7),"TIME ERROR",IF(AND($I7&lt;&gt;"",OR($H7="",$I7&lt;$H7)),"TIME ERROR",IF(AND($J7&lt;&gt;"",OR($I7="",$J7&lt;$I7)),"TIME ERROR",IF(AND($K7="Ready for Room",$J7=""),"STATUS/TIME MISMATCH",IF(AND($K7="Checking In",$H7=""),"STATUS/TIME MISMATCH","OK")))))))</f>
        <v/>
      </c>
      <c r="X7" s="27">
        <f>IF($A7="",0,IF(OR($K7="Waiting",$K7="Checking In",$K7="On Hold"),IF(ISNUMBER($P7),$P7,0),0))</f>
        <v/>
      </c>
    </row>
    <row r="8" ht="30" customHeight="1">
      <c r="A8" s="21" t="inlineStr">
        <is>
          <t>Q-FA-260903</t>
        </is>
      </c>
      <c r="B8" s="40" t="n">
        <v>46271</v>
      </c>
      <c r="C8" s="21" t="inlineStr">
        <is>
          <t>Harborview Family Clinic</t>
        </is>
      </c>
      <c r="D8" s="21" t="inlineStr">
        <is>
          <t>Amber Finch</t>
        </is>
      </c>
      <c r="E8" s="21" t="inlineStr">
        <is>
          <t>Scheduled Visit</t>
        </is>
      </c>
      <c r="F8" s="23" t="n">
        <v>0.4270833333333333</v>
      </c>
      <c r="G8" s="41" t="n">
        <v>46271.41944444444</v>
      </c>
      <c r="H8" s="41" t="n"/>
      <c r="I8" s="41" t="n"/>
      <c r="J8" s="41" t="n"/>
      <c r="K8" s="21" t="inlineStr">
        <is>
          <t>Waiting</t>
        </is>
      </c>
      <c r="L8" s="21" t="inlineStr">
        <is>
          <t>Standard</t>
        </is>
      </c>
      <c r="M8" s="21" t="inlineStr">
        <is>
          <t>Front Desk 1</t>
        </is>
      </c>
      <c r="N8" s="21" t="inlineStr">
        <is>
          <t>None</t>
        </is>
      </c>
      <c r="O8" s="25" t="inlineStr">
        <is>
          <t>Waiting in main reception area.</t>
        </is>
      </c>
      <c r="P8" s="26">
        <f>IF($A8="","",IF($G8="","",IF($H8&lt;&gt;"",ROUND(MAX(0,($H8-$G8)*1440),0),IF(OR($K8="Waiting",$K8="On Hold"),ROUND(MAX(0,(NOW()-$G8)*1440),0),""))))</f>
        <v/>
      </c>
      <c r="Q8" s="26">
        <f>IF($A8="","",IF(OR($H8="",$I8=""),"",ROUND(MAX(0,($I8-$H8)*1440),0)))</f>
        <v/>
      </c>
      <c r="R8" s="26">
        <f>IF($A8="","",IF(OR($G8="",$J8=""),"",ROUND(MAX(0,($J8-$G8)*1440),0)))</f>
        <v/>
      </c>
      <c r="S8" s="26">
        <f>IF($A8="","",IF(OR($F8="",$G8=""),"",ROUND((MOD($G8,1)-$F8)*1440,0)))</f>
        <v/>
      </c>
      <c r="T8" s="26">
        <f>IF($A8="","",IFERROR(VLOOKUP($E8,'Lists &amp; Settings'!$A$5:$B$10,2,FALSE),""))</f>
        <v/>
      </c>
      <c r="U8" s="27">
        <f>IF($A8="","",IF($W8&lt;&gt;"OK","Review record",IF($K8="On Hold","On hold",IF(AND(OR($K8="Waiting",$K8="Checking In"),ISNUMBER($P8),ISNUMBER($T8),$P8&gt;$T8),"Target exceeded",IF(AND(OR($K8="Waiting",$K8="Checking In"),ISNUMBER($P8),ISNUMBER($T8),$T8&gt;0,$P8&gt;=0.8*$T8),"Near target","")))))</f>
        <v/>
      </c>
      <c r="V8" s="41" t="n">
        <v>46271.425</v>
      </c>
      <c r="W8" s="27">
        <f>IF($A8="","",IF(OR($B8="",$C8="",$D8="",$E8="",$G8="",$K8="",$L8=""),"INCOMPLETE",IF(AND($H8&lt;&gt;"",$H8&lt;$G8),"TIME ERROR",IF(AND($I8&lt;&gt;"",OR($H8="",$I8&lt;$H8)),"TIME ERROR",IF(AND($J8&lt;&gt;"",OR($I8="",$J8&lt;$I8)),"TIME ERROR",IF(AND($K8="Ready for Room",$J8=""),"STATUS/TIME MISMATCH",IF(AND($K8="Checking In",$H8=""),"STATUS/TIME MISMATCH","OK")))))))</f>
        <v/>
      </c>
      <c r="X8" s="27">
        <f>IF($A8="",0,IF(OR($K8="Waiting",$K8="Checking In",$K8="On Hold"),IF(ISNUMBER($P8),$P8,0),0))</f>
        <v/>
      </c>
    </row>
    <row r="9" ht="30" customHeight="1">
      <c r="A9" s="21" t="inlineStr">
        <is>
          <t>Q-WE-260904</t>
        </is>
      </c>
      <c r="B9" s="40" t="n">
        <v>46271</v>
      </c>
      <c r="C9" s="21" t="inlineStr">
        <is>
          <t>Willow East Medical Office</t>
        </is>
      </c>
      <c r="D9" s="21" t="inlineStr">
        <is>
          <t>Cedar Moon</t>
        </is>
      </c>
      <c r="E9" s="21" t="inlineStr">
        <is>
          <t>Walk-In</t>
        </is>
      </c>
      <c r="F9" s="23" t="n"/>
      <c r="G9" s="41" t="n">
        <v>46271.41319444445</v>
      </c>
      <c r="H9" s="41" t="n">
        <v>46271.42222222222</v>
      </c>
      <c r="I9" s="41" t="n"/>
      <c r="J9" s="41" t="n"/>
      <c r="K9" s="21" t="inlineStr">
        <is>
          <t>Checking In</t>
        </is>
      </c>
      <c r="L9" s="21" t="inlineStr">
        <is>
          <t>Time-Sensitive</t>
        </is>
      </c>
      <c r="M9" s="21" t="inlineStr">
        <is>
          <t>Front Desk 3</t>
        </is>
      </c>
      <c r="N9" s="21" t="inlineStr">
        <is>
          <t>Identity Review</t>
        </is>
      </c>
      <c r="O9" s="25" t="inlineStr">
        <is>
          <t>Staff reviewing registration details.</t>
        </is>
      </c>
      <c r="P9" s="26">
        <f>IF($A9="","",IF($G9="","",IF($H9&lt;&gt;"",ROUND(MAX(0,($H9-$G9)*1440),0),IF(OR($K9="Waiting",$K9="On Hold"),ROUND(MAX(0,(NOW()-$G9)*1440),0),""))))</f>
        <v/>
      </c>
      <c r="Q9" s="26">
        <f>IF($A9="","",IF(OR($H9="",$I9=""),"",ROUND(MAX(0,($I9-$H9)*1440),0)))</f>
        <v/>
      </c>
      <c r="R9" s="26">
        <f>IF($A9="","",IF(OR($G9="",$J9=""),"",ROUND(MAX(0,($J9-$G9)*1440),0)))</f>
        <v/>
      </c>
      <c r="S9" s="26">
        <f>IF($A9="","",IF(OR($F9="",$G9=""),"",ROUND((MOD($G9,1)-$F9)*1440,0)))</f>
        <v/>
      </c>
      <c r="T9" s="26">
        <f>IF($A9="","",IFERROR(VLOOKUP($E9,'Lists &amp; Settings'!$A$5:$B$10,2,FALSE),""))</f>
        <v/>
      </c>
      <c r="U9" s="27">
        <f>IF($A9="","",IF($W9&lt;&gt;"OK","Review record",IF($K9="On Hold","On hold",IF(AND(OR($K9="Waiting",$K9="Checking In"),ISNUMBER($P9),ISNUMBER($T9),$P9&gt;$T9),"Target exceeded",IF(AND(OR($K9="Waiting",$K9="Checking In"),ISNUMBER($P9),ISNUMBER($T9),$T9&gt;0,$P9&gt;=0.8*$T9),"Near target","")))))</f>
        <v/>
      </c>
      <c r="V9" s="41" t="n">
        <v>46271.43055555555</v>
      </c>
      <c r="W9" s="27">
        <f>IF($A9="","",IF(OR($B9="",$C9="",$D9="",$E9="",$G9="",$K9="",$L9=""),"INCOMPLETE",IF(AND($H9&lt;&gt;"",$H9&lt;$G9),"TIME ERROR",IF(AND($I9&lt;&gt;"",OR($H9="",$I9&lt;$H9)),"TIME ERROR",IF(AND($J9&lt;&gt;"",OR($I9="",$J9&lt;$I9)),"TIME ERROR",IF(AND($K9="Ready for Room",$J9=""),"STATUS/TIME MISMATCH",IF(AND($K9="Checking In",$H9=""),"STATUS/TIME MISMATCH","OK")))))))</f>
        <v/>
      </c>
      <c r="X9" s="27">
        <f>IF($A9="",0,IF(OR($K9="Waiting",$K9="Checking In",$K9="On Hold"),IF(ISNUMBER($P9),$P9,0),0))</f>
        <v/>
      </c>
    </row>
    <row r="10" ht="30" customHeight="1">
      <c r="A10" s="21" t="inlineStr">
        <is>
          <t>Q-WE-260905</t>
        </is>
      </c>
      <c r="B10" s="40" t="n">
        <v>46271</v>
      </c>
      <c r="C10" s="21" t="inlineStr">
        <is>
          <t>Willow East Medical Office</t>
        </is>
      </c>
      <c r="D10" s="21" t="inlineStr">
        <is>
          <t>Golden Kite</t>
        </is>
      </c>
      <c r="E10" s="21" t="inlineStr">
        <is>
          <t>Follow-Up</t>
        </is>
      </c>
      <c r="F10" s="23" t="n">
        <v>0.4166666666666667</v>
      </c>
      <c r="G10" s="41" t="n">
        <v>46271.41527777778</v>
      </c>
      <c r="H10" s="41" t="n"/>
      <c r="I10" s="41" t="n"/>
      <c r="J10" s="41" t="n"/>
      <c r="K10" s="21" t="inlineStr">
        <is>
          <t>On Hold</t>
        </is>
      </c>
      <c r="L10" s="21" t="inlineStr">
        <is>
          <t>Standard</t>
        </is>
      </c>
      <c r="M10" s="21" t="inlineStr">
        <is>
          <t>Front Desk 3</t>
        </is>
      </c>
      <c r="N10" s="21" t="inlineStr">
        <is>
          <t>Coverage Information</t>
        </is>
      </c>
      <c r="O10" s="25" t="inlineStr">
        <is>
          <t>Visitor contacting plan support.</t>
        </is>
      </c>
      <c r="P10" s="26">
        <f>IF($A10="","",IF($G10="","",IF($H10&lt;&gt;"",ROUND(MAX(0,($H10-$G10)*1440),0),IF(OR($K10="Waiting",$K10="On Hold"),ROUND(MAX(0,(NOW()-$G10)*1440),0),""))))</f>
        <v/>
      </c>
      <c r="Q10" s="26">
        <f>IF($A10="","",IF(OR($H10="",$I10=""),"",ROUND(MAX(0,($I10-$H10)*1440),0)))</f>
        <v/>
      </c>
      <c r="R10" s="26">
        <f>IF($A10="","",IF(OR($G10="",$J10=""),"",ROUND(MAX(0,($J10-$G10)*1440),0)))</f>
        <v/>
      </c>
      <c r="S10" s="26">
        <f>IF($A10="","",IF(OR($F10="",$G10=""),"",ROUND((MOD($G10,1)-$F10)*1440,0)))</f>
        <v/>
      </c>
      <c r="T10" s="26">
        <f>IF($A10="","",IFERROR(VLOOKUP($E10,'Lists &amp; Settings'!$A$5:$B$10,2,FALSE),""))</f>
        <v/>
      </c>
      <c r="U10" s="27">
        <f>IF($A10="","",IF($W10&lt;&gt;"OK","Review record",IF($K10="On Hold","On hold",IF(AND(OR($K10="Waiting",$K10="Checking In"),ISNUMBER($P10),ISNUMBER($T10),$P10&gt;$T10),"Target exceeded",IF(AND(OR($K10="Waiting",$K10="Checking In"),ISNUMBER($P10),ISNUMBER($T10),$T10&gt;0,$P10&gt;=0.8*$T10),"Near target","")))))</f>
        <v/>
      </c>
      <c r="V10" s="41" t="n">
        <v>46271.42361111111</v>
      </c>
      <c r="W10" s="27">
        <f>IF($A10="","",IF(OR($B10="",$C10="",$D10="",$E10="",$G10="",$K10="",$L10=""),"INCOMPLETE",IF(AND($H10&lt;&gt;"",$H10&lt;$G10),"TIME ERROR",IF(AND($I10&lt;&gt;"",OR($H10="",$I10&lt;$H10)),"TIME ERROR",IF(AND($J10&lt;&gt;"",OR($I10="",$J10&lt;$I10)),"TIME ERROR",IF(AND($K10="Ready for Room",$J10=""),"STATUS/TIME MISMATCH",IF(AND($K10="Checking In",$H10=""),"STATUS/TIME MISMATCH","OK")))))))</f>
        <v/>
      </c>
      <c r="X10" s="27">
        <f>IF($A10="",0,IF(OR($K10="Waiting",$K10="Checking In",$K10="On Hold"),IF(ISNUMBER($P10),$P10,0),0))</f>
        <v/>
      </c>
    </row>
    <row r="11" ht="30" customHeight="1">
      <c r="A11" s="21" t="inlineStr">
        <is>
          <t>Q-NR-260906</t>
        </is>
      </c>
      <c r="B11" s="40" t="n">
        <v>46271</v>
      </c>
      <c r="C11" s="21" t="inlineStr">
        <is>
          <t>North Ridge Clinic</t>
        </is>
      </c>
      <c r="D11" s="21" t="inlineStr">
        <is>
          <t>Violet Brook</t>
        </is>
      </c>
      <c r="E11" s="21" t="inlineStr">
        <is>
          <t>Lab-Only Visit</t>
        </is>
      </c>
      <c r="F11" s="23" t="n">
        <v>0.4375</v>
      </c>
      <c r="G11" s="41" t="n">
        <v>46271.43125</v>
      </c>
      <c r="H11" s="41" t="n">
        <v>46271.43333333333</v>
      </c>
      <c r="I11" s="41" t="n">
        <v>46271.43611111111</v>
      </c>
      <c r="J11" s="41" t="n">
        <v>46271.4375</v>
      </c>
      <c r="K11" s="21" t="inlineStr">
        <is>
          <t>Ready for Room</t>
        </is>
      </c>
      <c r="L11" s="21" t="inlineStr">
        <is>
          <t>Standard</t>
        </is>
      </c>
      <c r="M11" s="21" t="inlineStr">
        <is>
          <t>Check-In Kiosk</t>
        </is>
      </c>
      <c r="N11" s="21" t="inlineStr">
        <is>
          <t>None</t>
        </is>
      </c>
      <c r="O11" s="25" t="inlineStr">
        <is>
          <t>Kiosk check-in completed.</t>
        </is>
      </c>
      <c r="P11" s="26">
        <f>IF($A11="","",IF($G11="","",IF($H11&lt;&gt;"",ROUND(MAX(0,($H11-$G11)*1440),0),IF(OR($K11="Waiting",$K11="On Hold"),ROUND(MAX(0,(NOW()-$G11)*1440),0),""))))</f>
        <v/>
      </c>
      <c r="Q11" s="26">
        <f>IF($A11="","",IF(OR($H11="",$I11=""),"",ROUND(MAX(0,($I11-$H11)*1440),0)))</f>
        <v/>
      </c>
      <c r="R11" s="26">
        <f>IF($A11="","",IF(OR($G11="",$J11=""),"",ROUND(MAX(0,($J11-$G11)*1440),0)))</f>
        <v/>
      </c>
      <c r="S11" s="26">
        <f>IF($A11="","",IF(OR($F11="",$G11=""),"",ROUND((MOD($G11,1)-$F11)*1440,0)))</f>
        <v/>
      </c>
      <c r="T11" s="26">
        <f>IF($A11="","",IFERROR(VLOOKUP($E11,'Lists &amp; Settings'!$A$5:$B$10,2,FALSE),""))</f>
        <v/>
      </c>
      <c r="U11" s="27">
        <f>IF($A11="","",IF($W11&lt;&gt;"OK","Review record",IF($K11="On Hold","On hold",IF(AND(OR($K11="Waiting",$K11="Checking In"),ISNUMBER($P11),ISNUMBER($T11),$P11&gt;$T11),"Target exceeded",IF(AND(OR($K11="Waiting",$K11="Checking In"),ISNUMBER($P11),ISNUMBER($T11),$T11&gt;0,$P11&gt;=0.8*$T11),"Near target","")))))</f>
        <v/>
      </c>
      <c r="V11" s="41" t="n">
        <v>46271.4375</v>
      </c>
      <c r="W11" s="27">
        <f>IF($A11="","",IF(OR($B11="",$C11="",$D11="",$E11="",$G11="",$K11="",$L11=""),"INCOMPLETE",IF(AND($H11&lt;&gt;"",$H11&lt;$G11),"TIME ERROR",IF(AND($I11&lt;&gt;"",OR($H11="",$I11&lt;$H11)),"TIME ERROR",IF(AND($J11&lt;&gt;"",OR($I11="",$J11&lt;$I11)),"TIME ERROR",IF(AND($K11="Ready for Room",$J11=""),"STATUS/TIME MISMATCH",IF(AND($K11="Checking In",$H11=""),"STATUS/TIME MISMATCH","OK")))))))</f>
        <v/>
      </c>
      <c r="X11" s="27">
        <f>IF($A11="",0,IF(OR($K11="Waiting",$K11="Checking In",$K11="On Hold"),IF(ISNUMBER($P11),$P11,0),0))</f>
        <v/>
      </c>
    </row>
    <row r="12" ht="30" customHeight="1">
      <c r="A12" s="21" t="inlineStr">
        <is>
          <t>Q-NR-260907</t>
        </is>
      </c>
      <c r="B12" s="40" t="n">
        <v>46271</v>
      </c>
      <c r="C12" s="21" t="inlineStr">
        <is>
          <t>North Ridge Clinic</t>
        </is>
      </c>
      <c r="D12" s="21" t="inlineStr">
        <is>
          <t>Copper Star</t>
        </is>
      </c>
      <c r="E12" s="21" t="inlineStr">
        <is>
          <t>New Visitor</t>
        </is>
      </c>
      <c r="F12" s="23" t="n">
        <v>0.4583333333333333</v>
      </c>
      <c r="G12" s="41" t="n">
        <v>46271.43472222222</v>
      </c>
      <c r="H12" s="41" t="n"/>
      <c r="I12" s="41" t="n"/>
      <c r="J12" s="41" t="n"/>
      <c r="K12" s="21" t="inlineStr">
        <is>
          <t>Waiting</t>
        </is>
      </c>
      <c r="L12" s="21" t="inlineStr">
        <is>
          <t>Time-Sensitive</t>
        </is>
      </c>
      <c r="M12" s="21" t="inlineStr">
        <is>
          <t>Front Desk 4</t>
        </is>
      </c>
      <c r="N12" s="21" t="inlineStr">
        <is>
          <t>Forms Incomplete</t>
        </is>
      </c>
      <c r="O12" s="25" t="inlineStr">
        <is>
          <t>Registration packet in progress.</t>
        </is>
      </c>
      <c r="P12" s="26">
        <f>IF($A12="","",IF($G12="","",IF($H12&lt;&gt;"",ROUND(MAX(0,($H12-$G12)*1440),0),IF(OR($K12="Waiting",$K12="On Hold"),ROUND(MAX(0,(NOW()-$G12)*1440),0),""))))</f>
        <v/>
      </c>
      <c r="Q12" s="26">
        <f>IF($A12="","",IF(OR($H12="",$I12=""),"",ROUND(MAX(0,($I12-$H12)*1440),0)))</f>
        <v/>
      </c>
      <c r="R12" s="26">
        <f>IF($A12="","",IF(OR($G12="",$J12=""),"",ROUND(MAX(0,($J12-$G12)*1440),0)))</f>
        <v/>
      </c>
      <c r="S12" s="26">
        <f>IF($A12="","",IF(OR($F12="",$G12=""),"",ROUND((MOD($G12,1)-$F12)*1440,0)))</f>
        <v/>
      </c>
      <c r="T12" s="26">
        <f>IF($A12="","",IFERROR(VLOOKUP($E12,'Lists &amp; Settings'!$A$5:$B$10,2,FALSE),""))</f>
        <v/>
      </c>
      <c r="U12" s="27">
        <f>IF($A12="","",IF($W12&lt;&gt;"OK","Review record",IF($K12="On Hold","On hold",IF(AND(OR($K12="Waiting",$K12="Checking In"),ISNUMBER($P12),ISNUMBER($T12),$P12&gt;$T12),"Target exceeded",IF(AND(OR($K12="Waiting",$K12="Checking In"),ISNUMBER($P12),ISNUMBER($T12),$T12&gt;0,$P12&gt;=0.8*$T12),"Near target","")))))</f>
        <v/>
      </c>
      <c r="V12" s="41" t="n">
        <v>46271.43819444445</v>
      </c>
      <c r="W12" s="27">
        <f>IF($A12="","",IF(OR($B12="",$C12="",$D12="",$E12="",$G12="",$K12="",$L12=""),"INCOMPLETE",IF(AND($H12&lt;&gt;"",$H12&lt;$G12),"TIME ERROR",IF(AND($I12&lt;&gt;"",OR($H12="",$I12&lt;$H12)),"TIME ERROR",IF(AND($J12&lt;&gt;"",OR($I12="",$J12&lt;$I12)),"TIME ERROR",IF(AND($K12="Ready for Room",$J12=""),"STATUS/TIME MISMATCH",IF(AND($K12="Checking In",$H12=""),"STATUS/TIME MISMATCH","OK")))))))</f>
        <v/>
      </c>
      <c r="X12" s="27">
        <f>IF($A12="",0,IF(OR($K12="Waiting",$K12="Checking In",$K12="On Hold"),IF(ISNUMBER($P12),$P12,0),0))</f>
        <v/>
      </c>
    </row>
    <row r="13" ht="30" customHeight="1">
      <c r="A13" s="21" t="inlineStr">
        <is>
          <t>Q-CC-260908</t>
        </is>
      </c>
      <c r="B13" s="40" t="n">
        <v>46271</v>
      </c>
      <c r="C13" s="21" t="inlineStr">
        <is>
          <t>Cedar Crossing Clinic</t>
        </is>
      </c>
      <c r="D13" s="21" t="inlineStr">
        <is>
          <t>Teal Harbor</t>
        </is>
      </c>
      <c r="E13" s="21" t="inlineStr">
        <is>
          <t>Scheduled Visit</t>
        </is>
      </c>
      <c r="F13" s="23" t="n">
        <v>0.40625</v>
      </c>
      <c r="G13" s="41" t="n">
        <v>46271.40763888889</v>
      </c>
      <c r="H13" s="41" t="n">
        <v>46271.41041666667</v>
      </c>
      <c r="I13" s="41" t="n">
        <v>46271.41458333333</v>
      </c>
      <c r="J13" s="41" t="n">
        <v>46271.41805555556</v>
      </c>
      <c r="K13" s="21" t="inlineStr">
        <is>
          <t>Ready for Room</t>
        </is>
      </c>
      <c r="L13" s="21" t="inlineStr">
        <is>
          <t>Standard</t>
        </is>
      </c>
      <c r="M13" s="21" t="inlineStr">
        <is>
          <t>Front Desk 5</t>
        </is>
      </c>
      <c r="N13" s="21" t="inlineStr">
        <is>
          <t>None</t>
        </is>
      </c>
      <c r="O13" s="25" t="inlineStr">
        <is>
          <t>Check-in completed without delay.</t>
        </is>
      </c>
      <c r="P13" s="26">
        <f>IF($A13="","",IF($G13="","",IF($H13&lt;&gt;"",ROUND(MAX(0,($H13-$G13)*1440),0),IF(OR($K13="Waiting",$K13="On Hold"),ROUND(MAX(0,(NOW()-$G13)*1440),0),""))))</f>
        <v/>
      </c>
      <c r="Q13" s="26">
        <f>IF($A13="","",IF(OR($H13="",$I13=""),"",ROUND(MAX(0,($I13-$H13)*1440),0)))</f>
        <v/>
      </c>
      <c r="R13" s="26">
        <f>IF($A13="","",IF(OR($G13="",$J13=""),"",ROUND(MAX(0,($J13-$G13)*1440),0)))</f>
        <v/>
      </c>
      <c r="S13" s="26">
        <f>IF($A13="","",IF(OR($F13="",$G13=""),"",ROUND((MOD($G13,1)-$F13)*1440,0)))</f>
        <v/>
      </c>
      <c r="T13" s="26">
        <f>IF($A13="","",IFERROR(VLOOKUP($E13,'Lists &amp; Settings'!$A$5:$B$10,2,FALSE),""))</f>
        <v/>
      </c>
      <c r="U13" s="27">
        <f>IF($A13="","",IF($W13&lt;&gt;"OK","Review record",IF($K13="On Hold","On hold",IF(AND(OR($K13="Waiting",$K13="Checking In"),ISNUMBER($P13),ISNUMBER($T13),$P13&gt;$T13),"Target exceeded",IF(AND(OR($K13="Waiting",$K13="Checking In"),ISNUMBER($P13),ISNUMBER($T13),$T13&gt;0,$P13&gt;=0.8*$T13),"Near target","")))))</f>
        <v/>
      </c>
      <c r="V13" s="41" t="n">
        <v>46271.41805555556</v>
      </c>
      <c r="W13" s="27">
        <f>IF($A13="","",IF(OR($B13="",$C13="",$D13="",$E13="",$G13="",$K13="",$L13=""),"INCOMPLETE",IF(AND($H13&lt;&gt;"",$H13&lt;$G13),"TIME ERROR",IF(AND($I13&lt;&gt;"",OR($H13="",$I13&lt;$H13)),"TIME ERROR",IF(AND($J13&lt;&gt;"",OR($I13="",$J13&lt;$I13)),"TIME ERROR",IF(AND($K13="Ready for Room",$J13=""),"STATUS/TIME MISMATCH",IF(AND($K13="Checking In",$H13=""),"STATUS/TIME MISMATCH","OK")))))))</f>
        <v/>
      </c>
      <c r="X13" s="27">
        <f>IF($A13="",0,IF(OR($K13="Waiting",$K13="Checking In",$K13="On Hold"),IF(ISNUMBER($P13),$P13,0),0))</f>
        <v/>
      </c>
    </row>
    <row r="14" ht="30" customHeight="1">
      <c r="A14" s="21" t="inlineStr">
        <is>
          <t>Q-CC-260909</t>
        </is>
      </c>
      <c r="B14" s="40" t="n">
        <v>46271</v>
      </c>
      <c r="C14" s="21" t="inlineStr">
        <is>
          <t>Cedar Crossing Clinic</t>
        </is>
      </c>
      <c r="D14" s="21" t="inlineStr">
        <is>
          <t>Crimson Oak</t>
        </is>
      </c>
      <c r="E14" s="21" t="inlineStr">
        <is>
          <t>Walk-In</t>
        </is>
      </c>
      <c r="F14" s="23" t="n"/>
      <c r="G14" s="41" t="n">
        <v>46271.42013888889</v>
      </c>
      <c r="H14" s="41" t="n"/>
      <c r="I14" s="41" t="n"/>
      <c r="J14" s="41" t="n"/>
      <c r="K14" s="21" t="inlineStr">
        <is>
          <t>Left Before Check-In</t>
        </is>
      </c>
      <c r="L14" s="21" t="inlineStr">
        <is>
          <t>Standard</t>
        </is>
      </c>
      <c r="M14" s="21" t="inlineStr">
        <is>
          <t>Front Desk 5</t>
        </is>
      </c>
      <c r="N14" s="21" t="inlineStr">
        <is>
          <t>Visitor Left</t>
        </is>
      </c>
      <c r="O14" s="25" t="inlineStr">
        <is>
          <t>Visitor departed before check-in began.</t>
        </is>
      </c>
      <c r="P14" s="26">
        <f>IF($A14="","",IF($G14="","",IF($H14&lt;&gt;"",ROUND(MAX(0,($H14-$G14)*1440),0),IF(OR($K14="Waiting",$K14="On Hold"),ROUND(MAX(0,(NOW()-$G14)*1440),0),""))))</f>
        <v/>
      </c>
      <c r="Q14" s="26">
        <f>IF($A14="","",IF(OR($H14="",$I14=""),"",ROUND(MAX(0,($I14-$H14)*1440),0)))</f>
        <v/>
      </c>
      <c r="R14" s="26">
        <f>IF($A14="","",IF(OR($G14="",$J14=""),"",ROUND(MAX(0,($J14-$G14)*1440),0)))</f>
        <v/>
      </c>
      <c r="S14" s="26">
        <f>IF($A14="","",IF(OR($F14="",$G14=""),"",ROUND((MOD($G14,1)-$F14)*1440,0)))</f>
        <v/>
      </c>
      <c r="T14" s="26">
        <f>IF($A14="","",IFERROR(VLOOKUP($E14,'Lists &amp; Settings'!$A$5:$B$10,2,FALSE),""))</f>
        <v/>
      </c>
      <c r="U14" s="27">
        <f>IF($A14="","",IF($W14&lt;&gt;"OK","Review record",IF($K14="On Hold","On hold",IF(AND(OR($K14="Waiting",$K14="Checking In"),ISNUMBER($P14),ISNUMBER($T14),$P14&gt;$T14),"Target exceeded",IF(AND(OR($K14="Waiting",$K14="Checking In"),ISNUMBER($P14),ISNUMBER($T14),$T14&gt;0,$P14&gt;=0.8*$T14),"Near target","")))))</f>
        <v/>
      </c>
      <c r="V14" s="41" t="n">
        <v>46271.42916666667</v>
      </c>
      <c r="W14" s="27">
        <f>IF($A14="","",IF(OR($B14="",$C14="",$D14="",$E14="",$G14="",$K14="",$L14=""),"INCOMPLETE",IF(AND($H14&lt;&gt;"",$H14&lt;$G14),"TIME ERROR",IF(AND($I14&lt;&gt;"",OR($H14="",$I14&lt;$H14)),"TIME ERROR",IF(AND($J14&lt;&gt;"",OR($I14="",$J14&lt;$I14)),"TIME ERROR",IF(AND($K14="Ready for Room",$J14=""),"STATUS/TIME MISMATCH",IF(AND($K14="Checking In",$H14=""),"STATUS/TIME MISMATCH","OK")))))))</f>
        <v/>
      </c>
      <c r="X14" s="27">
        <f>IF($A14="",0,IF(OR($K14="Waiting",$K14="Checking In",$K14="On Hold"),IF(ISNUMBER($P14),$P14,0),0))</f>
        <v/>
      </c>
    </row>
    <row r="15" ht="30" customHeight="1">
      <c r="A15" s="21" t="inlineStr">
        <is>
          <t>Q-FA-260910</t>
        </is>
      </c>
      <c r="B15" s="40" t="n">
        <v>46271</v>
      </c>
      <c r="C15" s="21" t="inlineStr">
        <is>
          <t>Harborview Family Clinic</t>
        </is>
      </c>
      <c r="D15" s="21" t="inlineStr">
        <is>
          <t>Indigo Field</t>
        </is>
      </c>
      <c r="E15" s="21" t="inlineStr">
        <is>
          <t>Follow-Up</t>
        </is>
      </c>
      <c r="F15" s="23" t="n">
        <v>0.4375</v>
      </c>
      <c r="G15" s="41" t="n">
        <v>46271.43333333333</v>
      </c>
      <c r="H15" s="41" t="n"/>
      <c r="I15" s="41" t="n"/>
      <c r="J15" s="41" t="n"/>
      <c r="K15" s="21" t="inlineStr">
        <is>
          <t>Canceled</t>
        </is>
      </c>
      <c r="L15" s="21" t="inlineStr">
        <is>
          <t>Standard</t>
        </is>
      </c>
      <c r="M15" s="21" t="inlineStr">
        <is>
          <t>Front Desk 2</t>
        </is>
      </c>
      <c r="N15" s="21" t="inlineStr">
        <is>
          <t>Visit Canceled</t>
        </is>
      </c>
      <c r="O15" s="25" t="inlineStr">
        <is>
          <t>Visit canceled at front desk.</t>
        </is>
      </c>
      <c r="P15" s="26">
        <f>IF($A15="","",IF($G15="","",IF($H15&lt;&gt;"",ROUND(MAX(0,($H15-$G15)*1440),0),IF(OR($K15="Waiting",$K15="On Hold"),ROUND(MAX(0,(NOW()-$G15)*1440),0),""))))</f>
        <v/>
      </c>
      <c r="Q15" s="26">
        <f>IF($A15="","",IF(OR($H15="",$I15=""),"",ROUND(MAX(0,($I15-$H15)*1440),0)))</f>
        <v/>
      </c>
      <c r="R15" s="26">
        <f>IF($A15="","",IF(OR($G15="",$J15=""),"",ROUND(MAX(0,($J15-$G15)*1440),0)))</f>
        <v/>
      </c>
      <c r="S15" s="26">
        <f>IF($A15="","",IF(OR($F15="",$G15=""),"",ROUND((MOD($G15,1)-$F15)*1440,0)))</f>
        <v/>
      </c>
      <c r="T15" s="26">
        <f>IF($A15="","",IFERROR(VLOOKUP($E15,'Lists &amp; Settings'!$A$5:$B$10,2,FALSE),""))</f>
        <v/>
      </c>
      <c r="U15" s="27">
        <f>IF($A15="","",IF($W15&lt;&gt;"OK","Review record",IF($K15="On Hold","On hold",IF(AND(OR($K15="Waiting",$K15="Checking In"),ISNUMBER($P15),ISNUMBER($T15),$P15&gt;$T15),"Target exceeded",IF(AND(OR($K15="Waiting",$K15="Checking In"),ISNUMBER($P15),ISNUMBER($T15),$T15&gt;0,$P15&gt;=0.8*$T15),"Near target","")))))</f>
        <v/>
      </c>
      <c r="V15" s="41" t="n">
        <v>46271.43541666667</v>
      </c>
      <c r="W15" s="27">
        <f>IF($A15="","",IF(OR($B15="",$C15="",$D15="",$E15="",$G15="",$K15="",$L15=""),"INCOMPLETE",IF(AND($H15&lt;&gt;"",$H15&lt;$G15),"TIME ERROR",IF(AND($I15&lt;&gt;"",OR($H15="",$I15&lt;$H15)),"TIME ERROR",IF(AND($J15&lt;&gt;"",OR($I15="",$J15&lt;$I15)),"TIME ERROR",IF(AND($K15="Ready for Room",$J15=""),"STATUS/TIME MISMATCH",IF(AND($K15="Checking In",$H15=""),"STATUS/TIME MISMATCH","OK")))))))</f>
        <v/>
      </c>
      <c r="X15" s="27">
        <f>IF($A15="",0,IF(OR($K15="Waiting",$K15="Checking In",$K15="On Hold"),IF(ISNUMBER($P15),$P15,0),0))</f>
        <v/>
      </c>
    </row>
    <row r="16" ht="30" customHeight="1">
      <c r="A16" s="21" t="n"/>
      <c r="B16" s="40" t="n"/>
      <c r="C16" s="21" t="n"/>
      <c r="D16" s="21" t="n"/>
      <c r="E16" s="21" t="n"/>
      <c r="F16" s="23" t="n"/>
      <c r="G16" s="41" t="n"/>
      <c r="H16" s="41" t="n"/>
      <c r="I16" s="41" t="n"/>
      <c r="J16" s="41" t="n"/>
      <c r="K16" s="21" t="n"/>
      <c r="L16" s="21" t="n"/>
      <c r="M16" s="21" t="n"/>
      <c r="N16" s="21" t="n"/>
      <c r="O16" s="25" t="n"/>
      <c r="P16" s="26">
        <f>IF($A16="","",IF($G16="","",IF($H16&lt;&gt;"",ROUND(MAX(0,($H16-$G16)*1440),0),IF(OR($K16="Waiting",$K16="On Hold"),ROUND(MAX(0,(NOW()-$G16)*1440),0),""))))</f>
        <v/>
      </c>
      <c r="Q16" s="26">
        <f>IF($A16="","",IF(OR($H16="",$I16=""),"",ROUND(MAX(0,($I16-$H16)*1440),0)))</f>
        <v/>
      </c>
      <c r="R16" s="26">
        <f>IF($A16="","",IF(OR($G16="",$J16=""),"",ROUND(MAX(0,($J16-$G16)*1440),0)))</f>
        <v/>
      </c>
      <c r="S16" s="26">
        <f>IF($A16="","",IF(OR($F16="",$G16=""),"",ROUND((MOD($G16,1)-$F16)*1440,0)))</f>
        <v/>
      </c>
      <c r="T16" s="26">
        <f>IF($A16="","",IFERROR(VLOOKUP($E16,'Lists &amp; Settings'!$A$5:$B$10,2,FALSE),""))</f>
        <v/>
      </c>
      <c r="U16" s="27">
        <f>IF($A16="","",IF($W16&lt;&gt;"OK","Review record",IF($K16="On Hold","On hold",IF(AND(OR($K16="Waiting",$K16="Checking In"),ISNUMBER($P16),ISNUMBER($T16),$P16&gt;$T16),"Target exceeded",IF(AND(OR($K16="Waiting",$K16="Checking In"),ISNUMBER($P16),ISNUMBER($T16),$T16&gt;0,$P16&gt;=0.8*$T16),"Near target","")))))</f>
        <v/>
      </c>
      <c r="V16" s="41" t="n"/>
      <c r="W16" s="27">
        <f>IF($A16="","",IF(OR($B16="",$C16="",$D16="",$E16="",$G16="",$K16="",$L16=""),"INCOMPLETE",IF(AND($H16&lt;&gt;"",$H16&lt;$G16),"TIME ERROR",IF(AND($I16&lt;&gt;"",OR($H16="",$I16&lt;$H16)),"TIME ERROR",IF(AND($J16&lt;&gt;"",OR($I16="",$J16&lt;$I16)),"TIME ERROR",IF(AND($K16="Ready for Room",$J16=""),"STATUS/TIME MISMATCH",IF(AND($K16="Checking In",$H16=""),"STATUS/TIME MISMATCH","OK")))))))</f>
        <v/>
      </c>
      <c r="X16" s="27">
        <f>IF($A16="",0,IF(OR($K16="Waiting",$K16="Checking In",$K16="On Hold"),IF(ISNUMBER($P16),$P16,0),0))</f>
        <v/>
      </c>
    </row>
    <row r="17" ht="30" customHeight="1">
      <c r="A17" s="21" t="n"/>
      <c r="B17" s="40" t="n"/>
      <c r="C17" s="21" t="n"/>
      <c r="D17" s="21" t="n"/>
      <c r="E17" s="21" t="n"/>
      <c r="F17" s="23" t="n"/>
      <c r="G17" s="41" t="n"/>
      <c r="H17" s="41" t="n"/>
      <c r="I17" s="41" t="n"/>
      <c r="J17" s="41" t="n"/>
      <c r="K17" s="21" t="n"/>
      <c r="L17" s="21" t="n"/>
      <c r="M17" s="21" t="n"/>
      <c r="N17" s="21" t="n"/>
      <c r="O17" s="25" t="n"/>
      <c r="P17" s="26">
        <f>IF($A17="","",IF($G17="","",IF($H17&lt;&gt;"",ROUND(MAX(0,($H17-$G17)*1440),0),IF(OR($K17="Waiting",$K17="On Hold"),ROUND(MAX(0,(NOW()-$G17)*1440),0),""))))</f>
        <v/>
      </c>
      <c r="Q17" s="26">
        <f>IF($A17="","",IF(OR($H17="",$I17=""),"",ROUND(MAX(0,($I17-$H17)*1440),0)))</f>
        <v/>
      </c>
      <c r="R17" s="26">
        <f>IF($A17="","",IF(OR($G17="",$J17=""),"",ROUND(MAX(0,($J17-$G17)*1440),0)))</f>
        <v/>
      </c>
      <c r="S17" s="26">
        <f>IF($A17="","",IF(OR($F17="",$G17=""),"",ROUND((MOD($G17,1)-$F17)*1440,0)))</f>
        <v/>
      </c>
      <c r="T17" s="26">
        <f>IF($A17="","",IFERROR(VLOOKUP($E17,'Lists &amp; Settings'!$A$5:$B$10,2,FALSE),""))</f>
        <v/>
      </c>
      <c r="U17" s="27">
        <f>IF($A17="","",IF($W17&lt;&gt;"OK","Review record",IF($K17="On Hold","On hold",IF(AND(OR($K17="Waiting",$K17="Checking In"),ISNUMBER($P17),ISNUMBER($T17),$P17&gt;$T17),"Target exceeded",IF(AND(OR($K17="Waiting",$K17="Checking In"),ISNUMBER($P17),ISNUMBER($T17),$T17&gt;0,$P17&gt;=0.8*$T17),"Near target","")))))</f>
        <v/>
      </c>
      <c r="V17" s="41" t="n"/>
      <c r="W17" s="27">
        <f>IF($A17="","",IF(OR($B17="",$C17="",$D17="",$E17="",$G17="",$K17="",$L17=""),"INCOMPLETE",IF(AND($H17&lt;&gt;"",$H17&lt;$G17),"TIME ERROR",IF(AND($I17&lt;&gt;"",OR($H17="",$I17&lt;$H17)),"TIME ERROR",IF(AND($J17&lt;&gt;"",OR($I17="",$J17&lt;$I17)),"TIME ERROR",IF(AND($K17="Ready for Room",$J17=""),"STATUS/TIME MISMATCH",IF(AND($K17="Checking In",$H17=""),"STATUS/TIME MISMATCH","OK")))))))</f>
        <v/>
      </c>
      <c r="X17" s="27">
        <f>IF($A17="",0,IF(OR($K17="Waiting",$K17="Checking In",$K17="On Hold"),IF(ISNUMBER($P17),$P17,0),0))</f>
        <v/>
      </c>
    </row>
    <row r="18" ht="30" customHeight="1">
      <c r="A18" s="21" t="n"/>
      <c r="B18" s="40" t="n"/>
      <c r="C18" s="21" t="n"/>
      <c r="D18" s="21" t="n"/>
      <c r="E18" s="21" t="n"/>
      <c r="F18" s="23" t="n"/>
      <c r="G18" s="41" t="n"/>
      <c r="H18" s="41" t="n"/>
      <c r="I18" s="41" t="n"/>
      <c r="J18" s="41" t="n"/>
      <c r="K18" s="21" t="n"/>
      <c r="L18" s="21" t="n"/>
      <c r="M18" s="21" t="n"/>
      <c r="N18" s="21" t="n"/>
      <c r="O18" s="25" t="n"/>
      <c r="P18" s="26">
        <f>IF($A18="","",IF($G18="","",IF($H18&lt;&gt;"",ROUND(MAX(0,($H18-$G18)*1440),0),IF(OR($K18="Waiting",$K18="On Hold"),ROUND(MAX(0,(NOW()-$G18)*1440),0),""))))</f>
        <v/>
      </c>
      <c r="Q18" s="26">
        <f>IF($A18="","",IF(OR($H18="",$I18=""),"",ROUND(MAX(0,($I18-$H18)*1440),0)))</f>
        <v/>
      </c>
      <c r="R18" s="26">
        <f>IF($A18="","",IF(OR($G18="",$J18=""),"",ROUND(MAX(0,($J18-$G18)*1440),0)))</f>
        <v/>
      </c>
      <c r="S18" s="26">
        <f>IF($A18="","",IF(OR($F18="",$G18=""),"",ROUND((MOD($G18,1)-$F18)*1440,0)))</f>
        <v/>
      </c>
      <c r="T18" s="26">
        <f>IF($A18="","",IFERROR(VLOOKUP($E18,'Lists &amp; Settings'!$A$5:$B$10,2,FALSE),""))</f>
        <v/>
      </c>
      <c r="U18" s="27">
        <f>IF($A18="","",IF($W18&lt;&gt;"OK","Review record",IF($K18="On Hold","On hold",IF(AND(OR($K18="Waiting",$K18="Checking In"),ISNUMBER($P18),ISNUMBER($T18),$P18&gt;$T18),"Target exceeded",IF(AND(OR($K18="Waiting",$K18="Checking In"),ISNUMBER($P18),ISNUMBER($T18),$T18&gt;0,$P18&gt;=0.8*$T18),"Near target","")))))</f>
        <v/>
      </c>
      <c r="V18" s="41" t="n"/>
      <c r="W18" s="27">
        <f>IF($A18="","",IF(OR($B18="",$C18="",$D18="",$E18="",$G18="",$K18="",$L18=""),"INCOMPLETE",IF(AND($H18&lt;&gt;"",$H18&lt;$G18),"TIME ERROR",IF(AND($I18&lt;&gt;"",OR($H18="",$I18&lt;$H18)),"TIME ERROR",IF(AND($J18&lt;&gt;"",OR($I18="",$J18&lt;$I18)),"TIME ERROR",IF(AND($K18="Ready for Room",$J18=""),"STATUS/TIME MISMATCH",IF(AND($K18="Checking In",$H18=""),"STATUS/TIME MISMATCH","OK")))))))</f>
        <v/>
      </c>
      <c r="X18" s="27">
        <f>IF($A18="",0,IF(OR($K18="Waiting",$K18="Checking In",$K18="On Hold"),IF(ISNUMBER($P18),$P18,0),0))</f>
        <v/>
      </c>
    </row>
    <row r="19" ht="30" customHeight="1">
      <c r="A19" s="21" t="n"/>
      <c r="B19" s="40" t="n"/>
      <c r="C19" s="21" t="n"/>
      <c r="D19" s="21" t="n"/>
      <c r="E19" s="21" t="n"/>
      <c r="F19" s="23" t="n"/>
      <c r="G19" s="41" t="n"/>
      <c r="H19" s="41" t="n"/>
      <c r="I19" s="41" t="n"/>
      <c r="J19" s="41" t="n"/>
      <c r="K19" s="21" t="n"/>
      <c r="L19" s="21" t="n"/>
      <c r="M19" s="21" t="n"/>
      <c r="N19" s="21" t="n"/>
      <c r="O19" s="25" t="n"/>
      <c r="P19" s="26">
        <f>IF($A19="","",IF($G19="","",IF($H19&lt;&gt;"",ROUND(MAX(0,($H19-$G19)*1440),0),IF(OR($K19="Waiting",$K19="On Hold"),ROUND(MAX(0,(NOW()-$G19)*1440),0),""))))</f>
        <v/>
      </c>
      <c r="Q19" s="26">
        <f>IF($A19="","",IF(OR($H19="",$I19=""),"",ROUND(MAX(0,($I19-$H19)*1440),0)))</f>
        <v/>
      </c>
      <c r="R19" s="26">
        <f>IF($A19="","",IF(OR($G19="",$J19=""),"",ROUND(MAX(0,($J19-$G19)*1440),0)))</f>
        <v/>
      </c>
      <c r="S19" s="26">
        <f>IF($A19="","",IF(OR($F19="",$G19=""),"",ROUND((MOD($G19,1)-$F19)*1440,0)))</f>
        <v/>
      </c>
      <c r="T19" s="26">
        <f>IF($A19="","",IFERROR(VLOOKUP($E19,'Lists &amp; Settings'!$A$5:$B$10,2,FALSE),""))</f>
        <v/>
      </c>
      <c r="U19" s="27">
        <f>IF($A19="","",IF($W19&lt;&gt;"OK","Review record",IF($K19="On Hold","On hold",IF(AND(OR($K19="Waiting",$K19="Checking In"),ISNUMBER($P19),ISNUMBER($T19),$P19&gt;$T19),"Target exceeded",IF(AND(OR($K19="Waiting",$K19="Checking In"),ISNUMBER($P19),ISNUMBER($T19),$T19&gt;0,$P19&gt;=0.8*$T19),"Near target","")))))</f>
        <v/>
      </c>
      <c r="V19" s="41" t="n"/>
      <c r="W19" s="27">
        <f>IF($A19="","",IF(OR($B19="",$C19="",$D19="",$E19="",$G19="",$K19="",$L19=""),"INCOMPLETE",IF(AND($H19&lt;&gt;"",$H19&lt;$G19),"TIME ERROR",IF(AND($I19&lt;&gt;"",OR($H19="",$I19&lt;$H19)),"TIME ERROR",IF(AND($J19&lt;&gt;"",OR($I19="",$J19&lt;$I19)),"TIME ERROR",IF(AND($K19="Ready for Room",$J19=""),"STATUS/TIME MISMATCH",IF(AND($K19="Checking In",$H19=""),"STATUS/TIME MISMATCH","OK")))))))</f>
        <v/>
      </c>
      <c r="X19" s="27">
        <f>IF($A19="",0,IF(OR($K19="Waiting",$K19="Checking In",$K19="On Hold"),IF(ISNUMBER($P19),$P19,0),0))</f>
        <v/>
      </c>
    </row>
    <row r="20" ht="30" customHeight="1">
      <c r="A20" s="21" t="n"/>
      <c r="B20" s="40" t="n"/>
      <c r="C20" s="21" t="n"/>
      <c r="D20" s="21" t="n"/>
      <c r="E20" s="21" t="n"/>
      <c r="F20" s="23" t="n"/>
      <c r="G20" s="41" t="n"/>
      <c r="H20" s="41" t="n"/>
      <c r="I20" s="41" t="n"/>
      <c r="J20" s="41" t="n"/>
      <c r="K20" s="21" t="n"/>
      <c r="L20" s="21" t="n"/>
      <c r="M20" s="21" t="n"/>
      <c r="N20" s="21" t="n"/>
      <c r="O20" s="25" t="n"/>
      <c r="P20" s="26">
        <f>IF($A20="","",IF($G20="","",IF($H20&lt;&gt;"",ROUND(MAX(0,($H20-$G20)*1440),0),IF(OR($K20="Waiting",$K20="On Hold"),ROUND(MAX(0,(NOW()-$G20)*1440),0),""))))</f>
        <v/>
      </c>
      <c r="Q20" s="26">
        <f>IF($A20="","",IF(OR($H20="",$I20=""),"",ROUND(MAX(0,($I20-$H20)*1440),0)))</f>
        <v/>
      </c>
      <c r="R20" s="26">
        <f>IF($A20="","",IF(OR($G20="",$J20=""),"",ROUND(MAX(0,($J20-$G20)*1440),0)))</f>
        <v/>
      </c>
      <c r="S20" s="26">
        <f>IF($A20="","",IF(OR($F20="",$G20=""),"",ROUND((MOD($G20,1)-$F20)*1440,0)))</f>
        <v/>
      </c>
      <c r="T20" s="26">
        <f>IF($A20="","",IFERROR(VLOOKUP($E20,'Lists &amp; Settings'!$A$5:$B$10,2,FALSE),""))</f>
        <v/>
      </c>
      <c r="U20" s="27">
        <f>IF($A20="","",IF($W20&lt;&gt;"OK","Review record",IF($K20="On Hold","On hold",IF(AND(OR($K20="Waiting",$K20="Checking In"),ISNUMBER($P20),ISNUMBER($T20),$P20&gt;$T20),"Target exceeded",IF(AND(OR($K20="Waiting",$K20="Checking In"),ISNUMBER($P20),ISNUMBER($T20),$T20&gt;0,$P20&gt;=0.8*$T20),"Near target","")))))</f>
        <v/>
      </c>
      <c r="V20" s="41" t="n"/>
      <c r="W20" s="27">
        <f>IF($A20="","",IF(OR($B20="",$C20="",$D20="",$E20="",$G20="",$K20="",$L20=""),"INCOMPLETE",IF(AND($H20&lt;&gt;"",$H20&lt;$G20),"TIME ERROR",IF(AND($I20&lt;&gt;"",OR($H20="",$I20&lt;$H20)),"TIME ERROR",IF(AND($J20&lt;&gt;"",OR($I20="",$J20&lt;$I20)),"TIME ERROR",IF(AND($K20="Ready for Room",$J20=""),"STATUS/TIME MISMATCH",IF(AND($K20="Checking In",$H20=""),"STATUS/TIME MISMATCH","OK")))))))</f>
        <v/>
      </c>
      <c r="X20" s="27">
        <f>IF($A20="",0,IF(OR($K20="Waiting",$K20="Checking In",$K20="On Hold"),IF(ISNUMBER($P20),$P20,0),0))</f>
        <v/>
      </c>
    </row>
    <row r="21" ht="30" customHeight="1">
      <c r="A21" s="21" t="n"/>
      <c r="B21" s="40" t="n"/>
      <c r="C21" s="21" t="n"/>
      <c r="D21" s="21" t="n"/>
      <c r="E21" s="21" t="n"/>
      <c r="F21" s="23" t="n"/>
      <c r="G21" s="41" t="n"/>
      <c r="H21" s="41" t="n"/>
      <c r="I21" s="41" t="n"/>
      <c r="J21" s="41" t="n"/>
      <c r="K21" s="21" t="n"/>
      <c r="L21" s="21" t="n"/>
      <c r="M21" s="21" t="n"/>
      <c r="N21" s="21" t="n"/>
      <c r="O21" s="25" t="n"/>
      <c r="P21" s="26">
        <f>IF($A21="","",IF($G21="","",IF($H21&lt;&gt;"",ROUND(MAX(0,($H21-$G21)*1440),0),IF(OR($K21="Waiting",$K21="On Hold"),ROUND(MAX(0,(NOW()-$G21)*1440),0),""))))</f>
        <v/>
      </c>
      <c r="Q21" s="26">
        <f>IF($A21="","",IF(OR($H21="",$I21=""),"",ROUND(MAX(0,($I21-$H21)*1440),0)))</f>
        <v/>
      </c>
      <c r="R21" s="26">
        <f>IF($A21="","",IF(OR($G21="",$J21=""),"",ROUND(MAX(0,($J21-$G21)*1440),0)))</f>
        <v/>
      </c>
      <c r="S21" s="26">
        <f>IF($A21="","",IF(OR($F21="",$G21=""),"",ROUND((MOD($G21,1)-$F21)*1440,0)))</f>
        <v/>
      </c>
      <c r="T21" s="26">
        <f>IF($A21="","",IFERROR(VLOOKUP($E21,'Lists &amp; Settings'!$A$5:$B$10,2,FALSE),""))</f>
        <v/>
      </c>
      <c r="U21" s="27">
        <f>IF($A21="","",IF($W21&lt;&gt;"OK","Review record",IF($K21="On Hold","On hold",IF(AND(OR($K21="Waiting",$K21="Checking In"),ISNUMBER($P21),ISNUMBER($T21),$P21&gt;$T21),"Target exceeded",IF(AND(OR($K21="Waiting",$K21="Checking In"),ISNUMBER($P21),ISNUMBER($T21),$T21&gt;0,$P21&gt;=0.8*$T21),"Near target","")))))</f>
        <v/>
      </c>
      <c r="V21" s="41" t="n"/>
      <c r="W21" s="27">
        <f>IF($A21="","",IF(OR($B21="",$C21="",$D21="",$E21="",$G21="",$K21="",$L21=""),"INCOMPLETE",IF(AND($H21&lt;&gt;"",$H21&lt;$G21),"TIME ERROR",IF(AND($I21&lt;&gt;"",OR($H21="",$I21&lt;$H21)),"TIME ERROR",IF(AND($J21&lt;&gt;"",OR($I21="",$J21&lt;$I21)),"TIME ERROR",IF(AND($K21="Ready for Room",$J21=""),"STATUS/TIME MISMATCH",IF(AND($K21="Checking In",$H21=""),"STATUS/TIME MISMATCH","OK")))))))</f>
        <v/>
      </c>
      <c r="X21" s="27">
        <f>IF($A21="",0,IF(OR($K21="Waiting",$K21="Checking In",$K21="On Hold"),IF(ISNUMBER($P21),$P21,0),0))</f>
        <v/>
      </c>
    </row>
    <row r="22" ht="30" customHeight="1">
      <c r="A22" s="21" t="n"/>
      <c r="B22" s="40" t="n"/>
      <c r="C22" s="21" t="n"/>
      <c r="D22" s="21" t="n"/>
      <c r="E22" s="21" t="n"/>
      <c r="F22" s="23" t="n"/>
      <c r="G22" s="41" t="n"/>
      <c r="H22" s="41" t="n"/>
      <c r="I22" s="41" t="n"/>
      <c r="J22" s="41" t="n"/>
      <c r="K22" s="21" t="n"/>
      <c r="L22" s="21" t="n"/>
      <c r="M22" s="21" t="n"/>
      <c r="N22" s="21" t="n"/>
      <c r="O22" s="25" t="n"/>
      <c r="P22" s="26">
        <f>IF($A22="","",IF($G22="","",IF($H22&lt;&gt;"",ROUND(MAX(0,($H22-$G22)*1440),0),IF(OR($K22="Waiting",$K22="On Hold"),ROUND(MAX(0,(NOW()-$G22)*1440),0),""))))</f>
        <v/>
      </c>
      <c r="Q22" s="26">
        <f>IF($A22="","",IF(OR($H22="",$I22=""),"",ROUND(MAX(0,($I22-$H22)*1440),0)))</f>
        <v/>
      </c>
      <c r="R22" s="26">
        <f>IF($A22="","",IF(OR($G22="",$J22=""),"",ROUND(MAX(0,($J22-$G22)*1440),0)))</f>
        <v/>
      </c>
      <c r="S22" s="26">
        <f>IF($A22="","",IF(OR($F22="",$G22=""),"",ROUND((MOD($G22,1)-$F22)*1440,0)))</f>
        <v/>
      </c>
      <c r="T22" s="26">
        <f>IF($A22="","",IFERROR(VLOOKUP($E22,'Lists &amp; Settings'!$A$5:$B$10,2,FALSE),""))</f>
        <v/>
      </c>
      <c r="U22" s="27">
        <f>IF($A22="","",IF($W22&lt;&gt;"OK","Review record",IF($K22="On Hold","On hold",IF(AND(OR($K22="Waiting",$K22="Checking In"),ISNUMBER($P22),ISNUMBER($T22),$P22&gt;$T22),"Target exceeded",IF(AND(OR($K22="Waiting",$K22="Checking In"),ISNUMBER($P22),ISNUMBER($T22),$T22&gt;0,$P22&gt;=0.8*$T22),"Near target","")))))</f>
        <v/>
      </c>
      <c r="V22" s="41" t="n"/>
      <c r="W22" s="27">
        <f>IF($A22="","",IF(OR($B22="",$C22="",$D22="",$E22="",$G22="",$K22="",$L22=""),"INCOMPLETE",IF(AND($H22&lt;&gt;"",$H22&lt;$G22),"TIME ERROR",IF(AND($I22&lt;&gt;"",OR($H22="",$I22&lt;$H22)),"TIME ERROR",IF(AND($J22&lt;&gt;"",OR($I22="",$J22&lt;$I22)),"TIME ERROR",IF(AND($K22="Ready for Room",$J22=""),"STATUS/TIME MISMATCH",IF(AND($K22="Checking In",$H22=""),"STATUS/TIME MISMATCH","OK")))))))</f>
        <v/>
      </c>
      <c r="X22" s="27">
        <f>IF($A22="",0,IF(OR($K22="Waiting",$K22="Checking In",$K22="On Hold"),IF(ISNUMBER($P22),$P22,0),0))</f>
        <v/>
      </c>
    </row>
    <row r="23" ht="30" customHeight="1">
      <c r="A23" s="21" t="n"/>
      <c r="B23" s="40" t="n"/>
      <c r="C23" s="21" t="n"/>
      <c r="D23" s="21" t="n"/>
      <c r="E23" s="21" t="n"/>
      <c r="F23" s="23" t="n"/>
      <c r="G23" s="41" t="n"/>
      <c r="H23" s="41" t="n"/>
      <c r="I23" s="41" t="n"/>
      <c r="J23" s="41" t="n"/>
      <c r="K23" s="21" t="n"/>
      <c r="L23" s="21" t="n"/>
      <c r="M23" s="21" t="n"/>
      <c r="N23" s="21" t="n"/>
      <c r="O23" s="25" t="n"/>
      <c r="P23" s="26">
        <f>IF($A23="","",IF($G23="","",IF($H23&lt;&gt;"",ROUND(MAX(0,($H23-$G23)*1440),0),IF(OR($K23="Waiting",$K23="On Hold"),ROUND(MAX(0,(NOW()-$G23)*1440),0),""))))</f>
        <v/>
      </c>
      <c r="Q23" s="26">
        <f>IF($A23="","",IF(OR($H23="",$I23=""),"",ROUND(MAX(0,($I23-$H23)*1440),0)))</f>
        <v/>
      </c>
      <c r="R23" s="26">
        <f>IF($A23="","",IF(OR($G23="",$J23=""),"",ROUND(MAX(0,($J23-$G23)*1440),0)))</f>
        <v/>
      </c>
      <c r="S23" s="26">
        <f>IF($A23="","",IF(OR($F23="",$G23=""),"",ROUND((MOD($G23,1)-$F23)*1440,0)))</f>
        <v/>
      </c>
      <c r="T23" s="26">
        <f>IF($A23="","",IFERROR(VLOOKUP($E23,'Lists &amp; Settings'!$A$5:$B$10,2,FALSE),""))</f>
        <v/>
      </c>
      <c r="U23" s="27">
        <f>IF($A23="","",IF($W23&lt;&gt;"OK","Review record",IF($K23="On Hold","On hold",IF(AND(OR($K23="Waiting",$K23="Checking In"),ISNUMBER($P23),ISNUMBER($T23),$P23&gt;$T23),"Target exceeded",IF(AND(OR($K23="Waiting",$K23="Checking In"),ISNUMBER($P23),ISNUMBER($T23),$T23&gt;0,$P23&gt;=0.8*$T23),"Near target","")))))</f>
        <v/>
      </c>
      <c r="V23" s="41" t="n"/>
      <c r="W23" s="27">
        <f>IF($A23="","",IF(OR($B23="",$C23="",$D23="",$E23="",$G23="",$K23="",$L23=""),"INCOMPLETE",IF(AND($H23&lt;&gt;"",$H23&lt;$G23),"TIME ERROR",IF(AND($I23&lt;&gt;"",OR($H23="",$I23&lt;$H23)),"TIME ERROR",IF(AND($J23&lt;&gt;"",OR($I23="",$J23&lt;$I23)),"TIME ERROR",IF(AND($K23="Ready for Room",$J23=""),"STATUS/TIME MISMATCH",IF(AND($K23="Checking In",$H23=""),"STATUS/TIME MISMATCH","OK")))))))</f>
        <v/>
      </c>
      <c r="X23" s="27">
        <f>IF($A23="",0,IF(OR($K23="Waiting",$K23="Checking In",$K23="On Hold"),IF(ISNUMBER($P23),$P23,0),0))</f>
        <v/>
      </c>
    </row>
    <row r="24" ht="30" customHeight="1">
      <c r="A24" s="21" t="n"/>
      <c r="B24" s="40" t="n"/>
      <c r="C24" s="21" t="n"/>
      <c r="D24" s="21" t="n"/>
      <c r="E24" s="21" t="n"/>
      <c r="F24" s="23" t="n"/>
      <c r="G24" s="41" t="n"/>
      <c r="H24" s="41" t="n"/>
      <c r="I24" s="41" t="n"/>
      <c r="J24" s="41" t="n"/>
      <c r="K24" s="21" t="n"/>
      <c r="L24" s="21" t="n"/>
      <c r="M24" s="21" t="n"/>
      <c r="N24" s="21" t="n"/>
      <c r="O24" s="25" t="n"/>
      <c r="P24" s="26">
        <f>IF($A24="","",IF($G24="","",IF($H24&lt;&gt;"",ROUND(MAX(0,($H24-$G24)*1440),0),IF(OR($K24="Waiting",$K24="On Hold"),ROUND(MAX(0,(NOW()-$G24)*1440),0),""))))</f>
        <v/>
      </c>
      <c r="Q24" s="26">
        <f>IF($A24="","",IF(OR($H24="",$I24=""),"",ROUND(MAX(0,($I24-$H24)*1440),0)))</f>
        <v/>
      </c>
      <c r="R24" s="26">
        <f>IF($A24="","",IF(OR($G24="",$J24=""),"",ROUND(MAX(0,($J24-$G24)*1440),0)))</f>
        <v/>
      </c>
      <c r="S24" s="26">
        <f>IF($A24="","",IF(OR($F24="",$G24=""),"",ROUND((MOD($G24,1)-$F24)*1440,0)))</f>
        <v/>
      </c>
      <c r="T24" s="26">
        <f>IF($A24="","",IFERROR(VLOOKUP($E24,'Lists &amp; Settings'!$A$5:$B$10,2,FALSE),""))</f>
        <v/>
      </c>
      <c r="U24" s="27">
        <f>IF($A24="","",IF($W24&lt;&gt;"OK","Review record",IF($K24="On Hold","On hold",IF(AND(OR($K24="Waiting",$K24="Checking In"),ISNUMBER($P24),ISNUMBER($T24),$P24&gt;$T24),"Target exceeded",IF(AND(OR($K24="Waiting",$K24="Checking In"),ISNUMBER($P24),ISNUMBER($T24),$T24&gt;0,$P24&gt;=0.8*$T24),"Near target","")))))</f>
        <v/>
      </c>
      <c r="V24" s="41" t="n"/>
      <c r="W24" s="27">
        <f>IF($A24="","",IF(OR($B24="",$C24="",$D24="",$E24="",$G24="",$K24="",$L24=""),"INCOMPLETE",IF(AND($H24&lt;&gt;"",$H24&lt;$G24),"TIME ERROR",IF(AND($I24&lt;&gt;"",OR($H24="",$I24&lt;$H24)),"TIME ERROR",IF(AND($J24&lt;&gt;"",OR($I24="",$J24&lt;$I24)),"TIME ERROR",IF(AND($K24="Ready for Room",$J24=""),"STATUS/TIME MISMATCH",IF(AND($K24="Checking In",$H24=""),"STATUS/TIME MISMATCH","OK")))))))</f>
        <v/>
      </c>
      <c r="X24" s="27">
        <f>IF($A24="",0,IF(OR($K24="Waiting",$K24="Checking In",$K24="On Hold"),IF(ISNUMBER($P24),$P24,0),0))</f>
        <v/>
      </c>
    </row>
    <row r="25" ht="30" customHeight="1">
      <c r="A25" s="21" t="n"/>
      <c r="B25" s="40" t="n"/>
      <c r="C25" s="21" t="n"/>
      <c r="D25" s="21" t="n"/>
      <c r="E25" s="21" t="n"/>
      <c r="F25" s="23" t="n"/>
      <c r="G25" s="41" t="n"/>
      <c r="H25" s="41" t="n"/>
      <c r="I25" s="41" t="n"/>
      <c r="J25" s="41" t="n"/>
      <c r="K25" s="21" t="n"/>
      <c r="L25" s="21" t="n"/>
      <c r="M25" s="21" t="n"/>
      <c r="N25" s="21" t="n"/>
      <c r="O25" s="25" t="n"/>
      <c r="P25" s="26">
        <f>IF($A25="","",IF($G25="","",IF($H25&lt;&gt;"",ROUND(MAX(0,($H25-$G25)*1440),0),IF(OR($K25="Waiting",$K25="On Hold"),ROUND(MAX(0,(NOW()-$G25)*1440),0),""))))</f>
        <v/>
      </c>
      <c r="Q25" s="26">
        <f>IF($A25="","",IF(OR($H25="",$I25=""),"",ROUND(MAX(0,($I25-$H25)*1440),0)))</f>
        <v/>
      </c>
      <c r="R25" s="26">
        <f>IF($A25="","",IF(OR($G25="",$J25=""),"",ROUND(MAX(0,($J25-$G25)*1440),0)))</f>
        <v/>
      </c>
      <c r="S25" s="26">
        <f>IF($A25="","",IF(OR($F25="",$G25=""),"",ROUND((MOD($G25,1)-$F25)*1440,0)))</f>
        <v/>
      </c>
      <c r="T25" s="26">
        <f>IF($A25="","",IFERROR(VLOOKUP($E25,'Lists &amp; Settings'!$A$5:$B$10,2,FALSE),""))</f>
        <v/>
      </c>
      <c r="U25" s="27">
        <f>IF($A25="","",IF($W25&lt;&gt;"OK","Review record",IF($K25="On Hold","On hold",IF(AND(OR($K25="Waiting",$K25="Checking In"),ISNUMBER($P25),ISNUMBER($T25),$P25&gt;$T25),"Target exceeded",IF(AND(OR($K25="Waiting",$K25="Checking In"),ISNUMBER($P25),ISNUMBER($T25),$T25&gt;0,$P25&gt;=0.8*$T25),"Near target","")))))</f>
        <v/>
      </c>
      <c r="V25" s="41" t="n"/>
      <c r="W25" s="27">
        <f>IF($A25="","",IF(OR($B25="",$C25="",$D25="",$E25="",$G25="",$K25="",$L25=""),"INCOMPLETE",IF(AND($H25&lt;&gt;"",$H25&lt;$G25),"TIME ERROR",IF(AND($I25&lt;&gt;"",OR($H25="",$I25&lt;$H25)),"TIME ERROR",IF(AND($J25&lt;&gt;"",OR($I25="",$J25&lt;$I25)),"TIME ERROR",IF(AND($K25="Ready for Room",$J25=""),"STATUS/TIME MISMATCH",IF(AND($K25="Checking In",$H25=""),"STATUS/TIME MISMATCH","OK")))))))</f>
        <v/>
      </c>
      <c r="X25" s="27">
        <f>IF($A25="",0,IF(OR($K25="Waiting",$K25="Checking In",$K25="On Hold"),IF(ISNUMBER($P25),$P25,0),0))</f>
        <v/>
      </c>
    </row>
    <row r="26" ht="30" customHeight="1">
      <c r="A26" s="21" t="n"/>
      <c r="B26" s="40" t="n"/>
      <c r="C26" s="21" t="n"/>
      <c r="D26" s="21" t="n"/>
      <c r="E26" s="21" t="n"/>
      <c r="F26" s="23" t="n"/>
      <c r="G26" s="41" t="n"/>
      <c r="H26" s="41" t="n"/>
      <c r="I26" s="41" t="n"/>
      <c r="J26" s="41" t="n"/>
      <c r="K26" s="21" t="n"/>
      <c r="L26" s="21" t="n"/>
      <c r="M26" s="21" t="n"/>
      <c r="N26" s="21" t="n"/>
      <c r="O26" s="25" t="n"/>
      <c r="P26" s="26">
        <f>IF($A26="","",IF($G26="","",IF($H26&lt;&gt;"",ROUND(MAX(0,($H26-$G26)*1440),0),IF(OR($K26="Waiting",$K26="On Hold"),ROUND(MAX(0,(NOW()-$G26)*1440),0),""))))</f>
        <v/>
      </c>
      <c r="Q26" s="26">
        <f>IF($A26="","",IF(OR($H26="",$I26=""),"",ROUND(MAX(0,($I26-$H26)*1440),0)))</f>
        <v/>
      </c>
      <c r="R26" s="26">
        <f>IF($A26="","",IF(OR($G26="",$J26=""),"",ROUND(MAX(0,($J26-$G26)*1440),0)))</f>
        <v/>
      </c>
      <c r="S26" s="26">
        <f>IF($A26="","",IF(OR($F26="",$G26=""),"",ROUND((MOD($G26,1)-$F26)*1440,0)))</f>
        <v/>
      </c>
      <c r="T26" s="26">
        <f>IF($A26="","",IFERROR(VLOOKUP($E26,'Lists &amp; Settings'!$A$5:$B$10,2,FALSE),""))</f>
        <v/>
      </c>
      <c r="U26" s="27">
        <f>IF($A26="","",IF($W26&lt;&gt;"OK","Review record",IF($K26="On Hold","On hold",IF(AND(OR($K26="Waiting",$K26="Checking In"),ISNUMBER($P26),ISNUMBER($T26),$P26&gt;$T26),"Target exceeded",IF(AND(OR($K26="Waiting",$K26="Checking In"),ISNUMBER($P26),ISNUMBER($T26),$T26&gt;0,$P26&gt;=0.8*$T26),"Near target","")))))</f>
        <v/>
      </c>
      <c r="V26" s="41" t="n"/>
      <c r="W26" s="27">
        <f>IF($A26="","",IF(OR($B26="",$C26="",$D26="",$E26="",$G26="",$K26="",$L26=""),"INCOMPLETE",IF(AND($H26&lt;&gt;"",$H26&lt;$G26),"TIME ERROR",IF(AND($I26&lt;&gt;"",OR($H26="",$I26&lt;$H26)),"TIME ERROR",IF(AND($J26&lt;&gt;"",OR($I26="",$J26&lt;$I26)),"TIME ERROR",IF(AND($K26="Ready for Room",$J26=""),"STATUS/TIME MISMATCH",IF(AND($K26="Checking In",$H26=""),"STATUS/TIME MISMATCH","OK")))))))</f>
        <v/>
      </c>
      <c r="X26" s="27">
        <f>IF($A26="",0,IF(OR($K26="Waiting",$K26="Checking In",$K26="On Hold"),IF(ISNUMBER($P26),$P26,0),0))</f>
        <v/>
      </c>
    </row>
    <row r="27" ht="30" customHeight="1">
      <c r="A27" s="21" t="n"/>
      <c r="B27" s="40" t="n"/>
      <c r="C27" s="21" t="n"/>
      <c r="D27" s="21" t="n"/>
      <c r="E27" s="21" t="n"/>
      <c r="F27" s="23" t="n"/>
      <c r="G27" s="41" t="n"/>
      <c r="H27" s="41" t="n"/>
      <c r="I27" s="41" t="n"/>
      <c r="J27" s="41" t="n"/>
      <c r="K27" s="21" t="n"/>
      <c r="L27" s="21" t="n"/>
      <c r="M27" s="21" t="n"/>
      <c r="N27" s="21" t="n"/>
      <c r="O27" s="25" t="n"/>
      <c r="P27" s="26">
        <f>IF($A27="","",IF($G27="","",IF($H27&lt;&gt;"",ROUND(MAX(0,($H27-$G27)*1440),0),IF(OR($K27="Waiting",$K27="On Hold"),ROUND(MAX(0,(NOW()-$G27)*1440),0),""))))</f>
        <v/>
      </c>
      <c r="Q27" s="26">
        <f>IF($A27="","",IF(OR($H27="",$I27=""),"",ROUND(MAX(0,($I27-$H27)*1440),0)))</f>
        <v/>
      </c>
      <c r="R27" s="26">
        <f>IF($A27="","",IF(OR($G27="",$J27=""),"",ROUND(MAX(0,($J27-$G27)*1440),0)))</f>
        <v/>
      </c>
      <c r="S27" s="26">
        <f>IF($A27="","",IF(OR($F27="",$G27=""),"",ROUND((MOD($G27,1)-$F27)*1440,0)))</f>
        <v/>
      </c>
      <c r="T27" s="26">
        <f>IF($A27="","",IFERROR(VLOOKUP($E27,'Lists &amp; Settings'!$A$5:$B$10,2,FALSE),""))</f>
        <v/>
      </c>
      <c r="U27" s="27">
        <f>IF($A27="","",IF($W27&lt;&gt;"OK","Review record",IF($K27="On Hold","On hold",IF(AND(OR($K27="Waiting",$K27="Checking In"),ISNUMBER($P27),ISNUMBER($T27),$P27&gt;$T27),"Target exceeded",IF(AND(OR($K27="Waiting",$K27="Checking In"),ISNUMBER($P27),ISNUMBER($T27),$T27&gt;0,$P27&gt;=0.8*$T27),"Near target","")))))</f>
        <v/>
      </c>
      <c r="V27" s="41" t="n"/>
      <c r="W27" s="27">
        <f>IF($A27="","",IF(OR($B27="",$C27="",$D27="",$E27="",$G27="",$K27="",$L27=""),"INCOMPLETE",IF(AND($H27&lt;&gt;"",$H27&lt;$G27),"TIME ERROR",IF(AND($I27&lt;&gt;"",OR($H27="",$I27&lt;$H27)),"TIME ERROR",IF(AND($J27&lt;&gt;"",OR($I27="",$J27&lt;$I27)),"TIME ERROR",IF(AND($K27="Ready for Room",$J27=""),"STATUS/TIME MISMATCH",IF(AND($K27="Checking In",$H27=""),"STATUS/TIME MISMATCH","OK")))))))</f>
        <v/>
      </c>
      <c r="X27" s="27">
        <f>IF($A27="",0,IF(OR($K27="Waiting",$K27="Checking In",$K27="On Hold"),IF(ISNUMBER($P27),$P27,0),0))</f>
        <v/>
      </c>
    </row>
    <row r="28" ht="30" customHeight="1">
      <c r="A28" s="21" t="n"/>
      <c r="B28" s="40" t="n"/>
      <c r="C28" s="21" t="n"/>
      <c r="D28" s="21" t="n"/>
      <c r="E28" s="21" t="n"/>
      <c r="F28" s="23" t="n"/>
      <c r="G28" s="41" t="n"/>
      <c r="H28" s="41" t="n"/>
      <c r="I28" s="41" t="n"/>
      <c r="J28" s="41" t="n"/>
      <c r="K28" s="21" t="n"/>
      <c r="L28" s="21" t="n"/>
      <c r="M28" s="21" t="n"/>
      <c r="N28" s="21" t="n"/>
      <c r="O28" s="25" t="n"/>
      <c r="P28" s="26">
        <f>IF($A28="","",IF($G28="","",IF($H28&lt;&gt;"",ROUND(MAX(0,($H28-$G28)*1440),0),IF(OR($K28="Waiting",$K28="On Hold"),ROUND(MAX(0,(NOW()-$G28)*1440),0),""))))</f>
        <v/>
      </c>
      <c r="Q28" s="26">
        <f>IF($A28="","",IF(OR($H28="",$I28=""),"",ROUND(MAX(0,($I28-$H28)*1440),0)))</f>
        <v/>
      </c>
      <c r="R28" s="26">
        <f>IF($A28="","",IF(OR($G28="",$J28=""),"",ROUND(MAX(0,($J28-$G28)*1440),0)))</f>
        <v/>
      </c>
      <c r="S28" s="26">
        <f>IF($A28="","",IF(OR($F28="",$G28=""),"",ROUND((MOD($G28,1)-$F28)*1440,0)))</f>
        <v/>
      </c>
      <c r="T28" s="26">
        <f>IF($A28="","",IFERROR(VLOOKUP($E28,'Lists &amp; Settings'!$A$5:$B$10,2,FALSE),""))</f>
        <v/>
      </c>
      <c r="U28" s="27">
        <f>IF($A28="","",IF($W28&lt;&gt;"OK","Review record",IF($K28="On Hold","On hold",IF(AND(OR($K28="Waiting",$K28="Checking In"),ISNUMBER($P28),ISNUMBER($T28),$P28&gt;$T28),"Target exceeded",IF(AND(OR($K28="Waiting",$K28="Checking In"),ISNUMBER($P28),ISNUMBER($T28),$T28&gt;0,$P28&gt;=0.8*$T28),"Near target","")))))</f>
        <v/>
      </c>
      <c r="V28" s="41" t="n"/>
      <c r="W28" s="27">
        <f>IF($A28="","",IF(OR($B28="",$C28="",$D28="",$E28="",$G28="",$K28="",$L28=""),"INCOMPLETE",IF(AND($H28&lt;&gt;"",$H28&lt;$G28),"TIME ERROR",IF(AND($I28&lt;&gt;"",OR($H28="",$I28&lt;$H28)),"TIME ERROR",IF(AND($J28&lt;&gt;"",OR($I28="",$J28&lt;$I28)),"TIME ERROR",IF(AND($K28="Ready for Room",$J28=""),"STATUS/TIME MISMATCH",IF(AND($K28="Checking In",$H28=""),"STATUS/TIME MISMATCH","OK")))))))</f>
        <v/>
      </c>
      <c r="X28" s="27">
        <f>IF($A28="",0,IF(OR($K28="Waiting",$K28="Checking In",$K28="On Hold"),IF(ISNUMBER($P28),$P28,0),0))</f>
        <v/>
      </c>
    </row>
    <row r="29" ht="30" customHeight="1">
      <c r="A29" s="21" t="n"/>
      <c r="B29" s="40" t="n"/>
      <c r="C29" s="21" t="n"/>
      <c r="D29" s="21" t="n"/>
      <c r="E29" s="21" t="n"/>
      <c r="F29" s="23" t="n"/>
      <c r="G29" s="41" t="n"/>
      <c r="H29" s="41" t="n"/>
      <c r="I29" s="41" t="n"/>
      <c r="J29" s="41" t="n"/>
      <c r="K29" s="21" t="n"/>
      <c r="L29" s="21" t="n"/>
      <c r="M29" s="21" t="n"/>
      <c r="N29" s="21" t="n"/>
      <c r="O29" s="25" t="n"/>
      <c r="P29" s="26">
        <f>IF($A29="","",IF($G29="","",IF($H29&lt;&gt;"",ROUND(MAX(0,($H29-$G29)*1440),0),IF(OR($K29="Waiting",$K29="On Hold"),ROUND(MAX(0,(NOW()-$G29)*1440),0),""))))</f>
        <v/>
      </c>
      <c r="Q29" s="26">
        <f>IF($A29="","",IF(OR($H29="",$I29=""),"",ROUND(MAX(0,($I29-$H29)*1440),0)))</f>
        <v/>
      </c>
      <c r="R29" s="26">
        <f>IF($A29="","",IF(OR($G29="",$J29=""),"",ROUND(MAX(0,($J29-$G29)*1440),0)))</f>
        <v/>
      </c>
      <c r="S29" s="26">
        <f>IF($A29="","",IF(OR($F29="",$G29=""),"",ROUND((MOD($G29,1)-$F29)*1440,0)))</f>
        <v/>
      </c>
      <c r="T29" s="26">
        <f>IF($A29="","",IFERROR(VLOOKUP($E29,'Lists &amp; Settings'!$A$5:$B$10,2,FALSE),""))</f>
        <v/>
      </c>
      <c r="U29" s="27">
        <f>IF($A29="","",IF($W29&lt;&gt;"OK","Review record",IF($K29="On Hold","On hold",IF(AND(OR($K29="Waiting",$K29="Checking In"),ISNUMBER($P29),ISNUMBER($T29),$P29&gt;$T29),"Target exceeded",IF(AND(OR($K29="Waiting",$K29="Checking In"),ISNUMBER($P29),ISNUMBER($T29),$T29&gt;0,$P29&gt;=0.8*$T29),"Near target","")))))</f>
        <v/>
      </c>
      <c r="V29" s="41" t="n"/>
      <c r="W29" s="27">
        <f>IF($A29="","",IF(OR($B29="",$C29="",$D29="",$E29="",$G29="",$K29="",$L29=""),"INCOMPLETE",IF(AND($H29&lt;&gt;"",$H29&lt;$G29),"TIME ERROR",IF(AND($I29&lt;&gt;"",OR($H29="",$I29&lt;$H29)),"TIME ERROR",IF(AND($J29&lt;&gt;"",OR($I29="",$J29&lt;$I29)),"TIME ERROR",IF(AND($K29="Ready for Room",$J29=""),"STATUS/TIME MISMATCH",IF(AND($K29="Checking In",$H29=""),"STATUS/TIME MISMATCH","OK")))))))</f>
        <v/>
      </c>
      <c r="X29" s="27">
        <f>IF($A29="",0,IF(OR($K29="Waiting",$K29="Checking In",$K29="On Hold"),IF(ISNUMBER($P29),$P29,0),0))</f>
        <v/>
      </c>
    </row>
    <row r="30" ht="30" customHeight="1">
      <c r="A30" s="21" t="n"/>
      <c r="B30" s="40" t="n"/>
      <c r="C30" s="21" t="n"/>
      <c r="D30" s="21" t="n"/>
      <c r="E30" s="21" t="n"/>
      <c r="F30" s="23" t="n"/>
      <c r="G30" s="41" t="n"/>
      <c r="H30" s="41" t="n"/>
      <c r="I30" s="41" t="n"/>
      <c r="J30" s="41" t="n"/>
      <c r="K30" s="21" t="n"/>
      <c r="L30" s="21" t="n"/>
      <c r="M30" s="21" t="n"/>
      <c r="N30" s="21" t="n"/>
      <c r="O30" s="25" t="n"/>
      <c r="P30" s="26">
        <f>IF($A30="","",IF($G30="","",IF($H30&lt;&gt;"",ROUND(MAX(0,($H30-$G30)*1440),0),IF(OR($K30="Waiting",$K30="On Hold"),ROUND(MAX(0,(NOW()-$G30)*1440),0),""))))</f>
        <v/>
      </c>
      <c r="Q30" s="26">
        <f>IF($A30="","",IF(OR($H30="",$I30=""),"",ROUND(MAX(0,($I30-$H30)*1440),0)))</f>
        <v/>
      </c>
      <c r="R30" s="26">
        <f>IF($A30="","",IF(OR($G30="",$J30=""),"",ROUND(MAX(0,($J30-$G30)*1440),0)))</f>
        <v/>
      </c>
      <c r="S30" s="26">
        <f>IF($A30="","",IF(OR($F30="",$G30=""),"",ROUND((MOD($G30,1)-$F30)*1440,0)))</f>
        <v/>
      </c>
      <c r="T30" s="26">
        <f>IF($A30="","",IFERROR(VLOOKUP($E30,'Lists &amp; Settings'!$A$5:$B$10,2,FALSE),""))</f>
        <v/>
      </c>
      <c r="U30" s="27">
        <f>IF($A30="","",IF($W30&lt;&gt;"OK","Review record",IF($K30="On Hold","On hold",IF(AND(OR($K30="Waiting",$K30="Checking In"),ISNUMBER($P30),ISNUMBER($T30),$P30&gt;$T30),"Target exceeded",IF(AND(OR($K30="Waiting",$K30="Checking In"),ISNUMBER($P30),ISNUMBER($T30),$T30&gt;0,$P30&gt;=0.8*$T30),"Near target","")))))</f>
        <v/>
      </c>
      <c r="V30" s="41" t="n"/>
      <c r="W30" s="27">
        <f>IF($A30="","",IF(OR($B30="",$C30="",$D30="",$E30="",$G30="",$K30="",$L30=""),"INCOMPLETE",IF(AND($H30&lt;&gt;"",$H30&lt;$G30),"TIME ERROR",IF(AND($I30&lt;&gt;"",OR($H30="",$I30&lt;$H30)),"TIME ERROR",IF(AND($J30&lt;&gt;"",OR($I30="",$J30&lt;$I30)),"TIME ERROR",IF(AND($K30="Ready for Room",$J30=""),"STATUS/TIME MISMATCH",IF(AND($K30="Checking In",$H30=""),"STATUS/TIME MISMATCH","OK")))))))</f>
        <v/>
      </c>
      <c r="X30" s="27">
        <f>IF($A30="",0,IF(OR($K30="Waiting",$K30="Checking In",$K30="On Hold"),IF(ISNUMBER($P30),$P30,0),0))</f>
        <v/>
      </c>
    </row>
    <row r="31" ht="30" customHeight="1">
      <c r="A31" s="21" t="n"/>
      <c r="B31" s="40" t="n"/>
      <c r="C31" s="21" t="n"/>
      <c r="D31" s="21" t="n"/>
      <c r="E31" s="21" t="n"/>
      <c r="F31" s="23" t="n"/>
      <c r="G31" s="41" t="n"/>
      <c r="H31" s="41" t="n"/>
      <c r="I31" s="41" t="n"/>
      <c r="J31" s="41" t="n"/>
      <c r="K31" s="21" t="n"/>
      <c r="L31" s="21" t="n"/>
      <c r="M31" s="21" t="n"/>
      <c r="N31" s="21" t="n"/>
      <c r="O31" s="25" t="n"/>
      <c r="P31" s="26">
        <f>IF($A31="","",IF($G31="","",IF($H31&lt;&gt;"",ROUND(MAX(0,($H31-$G31)*1440),0),IF(OR($K31="Waiting",$K31="On Hold"),ROUND(MAX(0,(NOW()-$G31)*1440),0),""))))</f>
        <v/>
      </c>
      <c r="Q31" s="26">
        <f>IF($A31="","",IF(OR($H31="",$I31=""),"",ROUND(MAX(0,($I31-$H31)*1440),0)))</f>
        <v/>
      </c>
      <c r="R31" s="26">
        <f>IF($A31="","",IF(OR($G31="",$J31=""),"",ROUND(MAX(0,($J31-$G31)*1440),0)))</f>
        <v/>
      </c>
      <c r="S31" s="26">
        <f>IF($A31="","",IF(OR($F31="",$G31=""),"",ROUND((MOD($G31,1)-$F31)*1440,0)))</f>
        <v/>
      </c>
      <c r="T31" s="26">
        <f>IF($A31="","",IFERROR(VLOOKUP($E31,'Lists &amp; Settings'!$A$5:$B$10,2,FALSE),""))</f>
        <v/>
      </c>
      <c r="U31" s="27">
        <f>IF($A31="","",IF($W31&lt;&gt;"OK","Review record",IF($K31="On Hold","On hold",IF(AND(OR($K31="Waiting",$K31="Checking In"),ISNUMBER($P31),ISNUMBER($T31),$P31&gt;$T31),"Target exceeded",IF(AND(OR($K31="Waiting",$K31="Checking In"),ISNUMBER($P31),ISNUMBER($T31),$T31&gt;0,$P31&gt;=0.8*$T31),"Near target","")))))</f>
        <v/>
      </c>
      <c r="V31" s="41" t="n"/>
      <c r="W31" s="27">
        <f>IF($A31="","",IF(OR($B31="",$C31="",$D31="",$E31="",$G31="",$K31="",$L31=""),"INCOMPLETE",IF(AND($H31&lt;&gt;"",$H31&lt;$G31),"TIME ERROR",IF(AND($I31&lt;&gt;"",OR($H31="",$I31&lt;$H31)),"TIME ERROR",IF(AND($J31&lt;&gt;"",OR($I31="",$J31&lt;$I31)),"TIME ERROR",IF(AND($K31="Ready for Room",$J31=""),"STATUS/TIME MISMATCH",IF(AND($K31="Checking In",$H31=""),"STATUS/TIME MISMATCH","OK")))))))</f>
        <v/>
      </c>
      <c r="X31" s="27">
        <f>IF($A31="",0,IF(OR($K31="Waiting",$K31="Checking In",$K31="On Hold"),IF(ISNUMBER($P31),$P31,0),0))</f>
        <v/>
      </c>
    </row>
    <row r="32" ht="30" customHeight="1">
      <c r="A32" s="21" t="n"/>
      <c r="B32" s="40" t="n"/>
      <c r="C32" s="21" t="n"/>
      <c r="D32" s="21" t="n"/>
      <c r="E32" s="21" t="n"/>
      <c r="F32" s="23" t="n"/>
      <c r="G32" s="41" t="n"/>
      <c r="H32" s="41" t="n"/>
      <c r="I32" s="41" t="n"/>
      <c r="J32" s="41" t="n"/>
      <c r="K32" s="21" t="n"/>
      <c r="L32" s="21" t="n"/>
      <c r="M32" s="21" t="n"/>
      <c r="N32" s="21" t="n"/>
      <c r="O32" s="25" t="n"/>
      <c r="P32" s="26">
        <f>IF($A32="","",IF($G32="","",IF($H32&lt;&gt;"",ROUND(MAX(0,($H32-$G32)*1440),0),IF(OR($K32="Waiting",$K32="On Hold"),ROUND(MAX(0,(NOW()-$G32)*1440),0),""))))</f>
        <v/>
      </c>
      <c r="Q32" s="26">
        <f>IF($A32="","",IF(OR($H32="",$I32=""),"",ROUND(MAX(0,($I32-$H32)*1440),0)))</f>
        <v/>
      </c>
      <c r="R32" s="26">
        <f>IF($A32="","",IF(OR($G32="",$J32=""),"",ROUND(MAX(0,($J32-$G32)*1440),0)))</f>
        <v/>
      </c>
      <c r="S32" s="26">
        <f>IF($A32="","",IF(OR($F32="",$G32=""),"",ROUND((MOD($G32,1)-$F32)*1440,0)))</f>
        <v/>
      </c>
      <c r="T32" s="26">
        <f>IF($A32="","",IFERROR(VLOOKUP($E32,'Lists &amp; Settings'!$A$5:$B$10,2,FALSE),""))</f>
        <v/>
      </c>
      <c r="U32" s="27">
        <f>IF($A32="","",IF($W32&lt;&gt;"OK","Review record",IF($K32="On Hold","On hold",IF(AND(OR($K32="Waiting",$K32="Checking In"),ISNUMBER($P32),ISNUMBER($T32),$P32&gt;$T32),"Target exceeded",IF(AND(OR($K32="Waiting",$K32="Checking In"),ISNUMBER($P32),ISNUMBER($T32),$T32&gt;0,$P32&gt;=0.8*$T32),"Near target","")))))</f>
        <v/>
      </c>
      <c r="V32" s="41" t="n"/>
      <c r="W32" s="27">
        <f>IF($A32="","",IF(OR($B32="",$C32="",$D32="",$E32="",$G32="",$K32="",$L32=""),"INCOMPLETE",IF(AND($H32&lt;&gt;"",$H32&lt;$G32),"TIME ERROR",IF(AND($I32&lt;&gt;"",OR($H32="",$I32&lt;$H32)),"TIME ERROR",IF(AND($J32&lt;&gt;"",OR($I32="",$J32&lt;$I32)),"TIME ERROR",IF(AND($K32="Ready for Room",$J32=""),"STATUS/TIME MISMATCH",IF(AND($K32="Checking In",$H32=""),"STATUS/TIME MISMATCH","OK")))))))</f>
        <v/>
      </c>
      <c r="X32" s="27">
        <f>IF($A32="",0,IF(OR($K32="Waiting",$K32="Checking In",$K32="On Hold"),IF(ISNUMBER($P32),$P32,0),0))</f>
        <v/>
      </c>
    </row>
    <row r="33" ht="30" customHeight="1">
      <c r="A33" s="21" t="n"/>
      <c r="B33" s="40" t="n"/>
      <c r="C33" s="21" t="n"/>
      <c r="D33" s="21" t="n"/>
      <c r="E33" s="21" t="n"/>
      <c r="F33" s="23" t="n"/>
      <c r="G33" s="41" t="n"/>
      <c r="H33" s="41" t="n"/>
      <c r="I33" s="41" t="n"/>
      <c r="J33" s="41" t="n"/>
      <c r="K33" s="21" t="n"/>
      <c r="L33" s="21" t="n"/>
      <c r="M33" s="21" t="n"/>
      <c r="N33" s="21" t="n"/>
      <c r="O33" s="25" t="n"/>
      <c r="P33" s="26">
        <f>IF($A33="","",IF($G33="","",IF($H33&lt;&gt;"",ROUND(MAX(0,($H33-$G33)*1440),0),IF(OR($K33="Waiting",$K33="On Hold"),ROUND(MAX(0,(NOW()-$G33)*1440),0),""))))</f>
        <v/>
      </c>
      <c r="Q33" s="26">
        <f>IF($A33="","",IF(OR($H33="",$I33=""),"",ROUND(MAX(0,($I33-$H33)*1440),0)))</f>
        <v/>
      </c>
      <c r="R33" s="26">
        <f>IF($A33="","",IF(OR($G33="",$J33=""),"",ROUND(MAX(0,($J33-$G33)*1440),0)))</f>
        <v/>
      </c>
      <c r="S33" s="26">
        <f>IF($A33="","",IF(OR($F33="",$G33=""),"",ROUND((MOD($G33,1)-$F33)*1440,0)))</f>
        <v/>
      </c>
      <c r="T33" s="26">
        <f>IF($A33="","",IFERROR(VLOOKUP($E33,'Lists &amp; Settings'!$A$5:$B$10,2,FALSE),""))</f>
        <v/>
      </c>
      <c r="U33" s="27">
        <f>IF($A33="","",IF($W33&lt;&gt;"OK","Review record",IF($K33="On Hold","On hold",IF(AND(OR($K33="Waiting",$K33="Checking In"),ISNUMBER($P33),ISNUMBER($T33),$P33&gt;$T33),"Target exceeded",IF(AND(OR($K33="Waiting",$K33="Checking In"),ISNUMBER($P33),ISNUMBER($T33),$T33&gt;0,$P33&gt;=0.8*$T33),"Near target","")))))</f>
        <v/>
      </c>
      <c r="V33" s="41" t="n"/>
      <c r="W33" s="27">
        <f>IF($A33="","",IF(OR($B33="",$C33="",$D33="",$E33="",$G33="",$K33="",$L33=""),"INCOMPLETE",IF(AND($H33&lt;&gt;"",$H33&lt;$G33),"TIME ERROR",IF(AND($I33&lt;&gt;"",OR($H33="",$I33&lt;$H33)),"TIME ERROR",IF(AND($J33&lt;&gt;"",OR($I33="",$J33&lt;$I33)),"TIME ERROR",IF(AND($K33="Ready for Room",$J33=""),"STATUS/TIME MISMATCH",IF(AND($K33="Checking In",$H33=""),"STATUS/TIME MISMATCH","OK")))))))</f>
        <v/>
      </c>
      <c r="X33" s="27">
        <f>IF($A33="",0,IF(OR($K33="Waiting",$K33="Checking In",$K33="On Hold"),IF(ISNUMBER($P33),$P33,0),0))</f>
        <v/>
      </c>
    </row>
    <row r="34" ht="30" customHeight="1">
      <c r="A34" s="21" t="n"/>
      <c r="B34" s="40" t="n"/>
      <c r="C34" s="21" t="n"/>
      <c r="D34" s="21" t="n"/>
      <c r="E34" s="21" t="n"/>
      <c r="F34" s="23" t="n"/>
      <c r="G34" s="41" t="n"/>
      <c r="H34" s="41" t="n"/>
      <c r="I34" s="41" t="n"/>
      <c r="J34" s="41" t="n"/>
      <c r="K34" s="21" t="n"/>
      <c r="L34" s="21" t="n"/>
      <c r="M34" s="21" t="n"/>
      <c r="N34" s="21" t="n"/>
      <c r="O34" s="25" t="n"/>
      <c r="P34" s="26">
        <f>IF($A34="","",IF($G34="","",IF($H34&lt;&gt;"",ROUND(MAX(0,($H34-$G34)*1440),0),IF(OR($K34="Waiting",$K34="On Hold"),ROUND(MAX(0,(NOW()-$G34)*1440),0),""))))</f>
        <v/>
      </c>
      <c r="Q34" s="26">
        <f>IF($A34="","",IF(OR($H34="",$I34=""),"",ROUND(MAX(0,($I34-$H34)*1440),0)))</f>
        <v/>
      </c>
      <c r="R34" s="26">
        <f>IF($A34="","",IF(OR($G34="",$J34=""),"",ROUND(MAX(0,($J34-$G34)*1440),0)))</f>
        <v/>
      </c>
      <c r="S34" s="26">
        <f>IF($A34="","",IF(OR($F34="",$G34=""),"",ROUND((MOD($G34,1)-$F34)*1440,0)))</f>
        <v/>
      </c>
      <c r="T34" s="26">
        <f>IF($A34="","",IFERROR(VLOOKUP($E34,'Lists &amp; Settings'!$A$5:$B$10,2,FALSE),""))</f>
        <v/>
      </c>
      <c r="U34" s="27">
        <f>IF($A34="","",IF($W34&lt;&gt;"OK","Review record",IF($K34="On Hold","On hold",IF(AND(OR($K34="Waiting",$K34="Checking In"),ISNUMBER($P34),ISNUMBER($T34),$P34&gt;$T34),"Target exceeded",IF(AND(OR($K34="Waiting",$K34="Checking In"),ISNUMBER($P34),ISNUMBER($T34),$T34&gt;0,$P34&gt;=0.8*$T34),"Near target","")))))</f>
        <v/>
      </c>
      <c r="V34" s="41" t="n"/>
      <c r="W34" s="27">
        <f>IF($A34="","",IF(OR($B34="",$C34="",$D34="",$E34="",$G34="",$K34="",$L34=""),"INCOMPLETE",IF(AND($H34&lt;&gt;"",$H34&lt;$G34),"TIME ERROR",IF(AND($I34&lt;&gt;"",OR($H34="",$I34&lt;$H34)),"TIME ERROR",IF(AND($J34&lt;&gt;"",OR($I34="",$J34&lt;$I34)),"TIME ERROR",IF(AND($K34="Ready for Room",$J34=""),"STATUS/TIME MISMATCH",IF(AND($K34="Checking In",$H34=""),"STATUS/TIME MISMATCH","OK")))))))</f>
        <v/>
      </c>
      <c r="X34" s="27">
        <f>IF($A34="",0,IF(OR($K34="Waiting",$K34="Checking In",$K34="On Hold"),IF(ISNUMBER($P34),$P34,0),0))</f>
        <v/>
      </c>
    </row>
    <row r="35" ht="30" customHeight="1">
      <c r="A35" s="21" t="n"/>
      <c r="B35" s="40" t="n"/>
      <c r="C35" s="21" t="n"/>
      <c r="D35" s="21" t="n"/>
      <c r="E35" s="21" t="n"/>
      <c r="F35" s="23" t="n"/>
      <c r="G35" s="41" t="n"/>
      <c r="H35" s="41" t="n"/>
      <c r="I35" s="41" t="n"/>
      <c r="J35" s="41" t="n"/>
      <c r="K35" s="21" t="n"/>
      <c r="L35" s="21" t="n"/>
      <c r="M35" s="21" t="n"/>
      <c r="N35" s="21" t="n"/>
      <c r="O35" s="25" t="n"/>
      <c r="P35" s="26">
        <f>IF($A35="","",IF($G35="","",IF($H35&lt;&gt;"",ROUND(MAX(0,($H35-$G35)*1440),0),IF(OR($K35="Waiting",$K35="On Hold"),ROUND(MAX(0,(NOW()-$G35)*1440),0),""))))</f>
        <v/>
      </c>
      <c r="Q35" s="26">
        <f>IF($A35="","",IF(OR($H35="",$I35=""),"",ROUND(MAX(0,($I35-$H35)*1440),0)))</f>
        <v/>
      </c>
      <c r="R35" s="26">
        <f>IF($A35="","",IF(OR($G35="",$J35=""),"",ROUND(MAX(0,($J35-$G35)*1440),0)))</f>
        <v/>
      </c>
      <c r="S35" s="26">
        <f>IF($A35="","",IF(OR($F35="",$G35=""),"",ROUND((MOD($G35,1)-$F35)*1440,0)))</f>
        <v/>
      </c>
      <c r="T35" s="26">
        <f>IF($A35="","",IFERROR(VLOOKUP($E35,'Lists &amp; Settings'!$A$5:$B$10,2,FALSE),""))</f>
        <v/>
      </c>
      <c r="U35" s="27">
        <f>IF($A35="","",IF($W35&lt;&gt;"OK","Review record",IF($K35="On Hold","On hold",IF(AND(OR($K35="Waiting",$K35="Checking In"),ISNUMBER($P35),ISNUMBER($T35),$P35&gt;$T35),"Target exceeded",IF(AND(OR($K35="Waiting",$K35="Checking In"),ISNUMBER($P35),ISNUMBER($T35),$T35&gt;0,$P35&gt;=0.8*$T35),"Near target","")))))</f>
        <v/>
      </c>
      <c r="V35" s="41" t="n"/>
      <c r="W35" s="27">
        <f>IF($A35="","",IF(OR($B35="",$C35="",$D35="",$E35="",$G35="",$K35="",$L35=""),"INCOMPLETE",IF(AND($H35&lt;&gt;"",$H35&lt;$G35),"TIME ERROR",IF(AND($I35&lt;&gt;"",OR($H35="",$I35&lt;$H35)),"TIME ERROR",IF(AND($J35&lt;&gt;"",OR($I35="",$J35&lt;$I35)),"TIME ERROR",IF(AND($K35="Ready for Room",$J35=""),"STATUS/TIME MISMATCH",IF(AND($K35="Checking In",$H35=""),"STATUS/TIME MISMATCH","OK")))))))</f>
        <v/>
      </c>
      <c r="X35" s="27">
        <f>IF($A35="",0,IF(OR($K35="Waiting",$K35="Checking In",$K35="On Hold"),IF(ISNUMBER($P35),$P35,0),0))</f>
        <v/>
      </c>
    </row>
    <row r="36" ht="30" customHeight="1">
      <c r="A36" s="21" t="n"/>
      <c r="B36" s="40" t="n"/>
      <c r="C36" s="21" t="n"/>
      <c r="D36" s="21" t="n"/>
      <c r="E36" s="21" t="n"/>
      <c r="F36" s="23" t="n"/>
      <c r="G36" s="41" t="n"/>
      <c r="H36" s="41" t="n"/>
      <c r="I36" s="41" t="n"/>
      <c r="J36" s="41" t="n"/>
      <c r="K36" s="21" t="n"/>
      <c r="L36" s="21" t="n"/>
      <c r="M36" s="21" t="n"/>
      <c r="N36" s="21" t="n"/>
      <c r="O36" s="25" t="n"/>
      <c r="P36" s="26">
        <f>IF($A36="","",IF($G36="","",IF($H36&lt;&gt;"",ROUND(MAX(0,($H36-$G36)*1440),0),IF(OR($K36="Waiting",$K36="On Hold"),ROUND(MAX(0,(NOW()-$G36)*1440),0),""))))</f>
        <v/>
      </c>
      <c r="Q36" s="26">
        <f>IF($A36="","",IF(OR($H36="",$I36=""),"",ROUND(MAX(0,($I36-$H36)*1440),0)))</f>
        <v/>
      </c>
      <c r="R36" s="26">
        <f>IF($A36="","",IF(OR($G36="",$J36=""),"",ROUND(MAX(0,($J36-$G36)*1440),0)))</f>
        <v/>
      </c>
      <c r="S36" s="26">
        <f>IF($A36="","",IF(OR($F36="",$G36=""),"",ROUND((MOD($G36,1)-$F36)*1440,0)))</f>
        <v/>
      </c>
      <c r="T36" s="26">
        <f>IF($A36="","",IFERROR(VLOOKUP($E36,'Lists &amp; Settings'!$A$5:$B$10,2,FALSE),""))</f>
        <v/>
      </c>
      <c r="U36" s="27">
        <f>IF($A36="","",IF($W36&lt;&gt;"OK","Review record",IF($K36="On Hold","On hold",IF(AND(OR($K36="Waiting",$K36="Checking In"),ISNUMBER($P36),ISNUMBER($T36),$P36&gt;$T36),"Target exceeded",IF(AND(OR($K36="Waiting",$K36="Checking In"),ISNUMBER($P36),ISNUMBER($T36),$T36&gt;0,$P36&gt;=0.8*$T36),"Near target","")))))</f>
        <v/>
      </c>
      <c r="V36" s="41" t="n"/>
      <c r="W36" s="27">
        <f>IF($A36="","",IF(OR($B36="",$C36="",$D36="",$E36="",$G36="",$K36="",$L36=""),"INCOMPLETE",IF(AND($H36&lt;&gt;"",$H36&lt;$G36),"TIME ERROR",IF(AND($I36&lt;&gt;"",OR($H36="",$I36&lt;$H36)),"TIME ERROR",IF(AND($J36&lt;&gt;"",OR($I36="",$J36&lt;$I36)),"TIME ERROR",IF(AND($K36="Ready for Room",$J36=""),"STATUS/TIME MISMATCH",IF(AND($K36="Checking In",$H36=""),"STATUS/TIME MISMATCH","OK")))))))</f>
        <v/>
      </c>
      <c r="X36" s="27">
        <f>IF($A36="",0,IF(OR($K36="Waiting",$K36="Checking In",$K36="On Hold"),IF(ISNUMBER($P36),$P36,0),0))</f>
        <v/>
      </c>
    </row>
    <row r="37" ht="30" customHeight="1">
      <c r="A37" s="21" t="n"/>
      <c r="B37" s="40" t="n"/>
      <c r="C37" s="21" t="n"/>
      <c r="D37" s="21" t="n"/>
      <c r="E37" s="21" t="n"/>
      <c r="F37" s="23" t="n"/>
      <c r="G37" s="41" t="n"/>
      <c r="H37" s="41" t="n"/>
      <c r="I37" s="41" t="n"/>
      <c r="J37" s="41" t="n"/>
      <c r="K37" s="21" t="n"/>
      <c r="L37" s="21" t="n"/>
      <c r="M37" s="21" t="n"/>
      <c r="N37" s="21" t="n"/>
      <c r="O37" s="25" t="n"/>
      <c r="P37" s="26">
        <f>IF($A37="","",IF($G37="","",IF($H37&lt;&gt;"",ROUND(MAX(0,($H37-$G37)*1440),0),IF(OR($K37="Waiting",$K37="On Hold"),ROUND(MAX(0,(NOW()-$G37)*1440),0),""))))</f>
        <v/>
      </c>
      <c r="Q37" s="26">
        <f>IF($A37="","",IF(OR($H37="",$I37=""),"",ROUND(MAX(0,($I37-$H37)*1440),0)))</f>
        <v/>
      </c>
      <c r="R37" s="26">
        <f>IF($A37="","",IF(OR($G37="",$J37=""),"",ROUND(MAX(0,($J37-$G37)*1440),0)))</f>
        <v/>
      </c>
      <c r="S37" s="26">
        <f>IF($A37="","",IF(OR($F37="",$G37=""),"",ROUND((MOD($G37,1)-$F37)*1440,0)))</f>
        <v/>
      </c>
      <c r="T37" s="26">
        <f>IF($A37="","",IFERROR(VLOOKUP($E37,'Lists &amp; Settings'!$A$5:$B$10,2,FALSE),""))</f>
        <v/>
      </c>
      <c r="U37" s="27">
        <f>IF($A37="","",IF($W37&lt;&gt;"OK","Review record",IF($K37="On Hold","On hold",IF(AND(OR($K37="Waiting",$K37="Checking In"),ISNUMBER($P37),ISNUMBER($T37),$P37&gt;$T37),"Target exceeded",IF(AND(OR($K37="Waiting",$K37="Checking In"),ISNUMBER($P37),ISNUMBER($T37),$T37&gt;0,$P37&gt;=0.8*$T37),"Near target","")))))</f>
        <v/>
      </c>
      <c r="V37" s="41" t="n"/>
      <c r="W37" s="27">
        <f>IF($A37="","",IF(OR($B37="",$C37="",$D37="",$E37="",$G37="",$K37="",$L37=""),"INCOMPLETE",IF(AND($H37&lt;&gt;"",$H37&lt;$G37),"TIME ERROR",IF(AND($I37&lt;&gt;"",OR($H37="",$I37&lt;$H37)),"TIME ERROR",IF(AND($J37&lt;&gt;"",OR($I37="",$J37&lt;$I37)),"TIME ERROR",IF(AND($K37="Ready for Room",$J37=""),"STATUS/TIME MISMATCH",IF(AND($K37="Checking In",$H37=""),"STATUS/TIME MISMATCH","OK")))))))</f>
        <v/>
      </c>
      <c r="X37" s="27">
        <f>IF($A37="",0,IF(OR($K37="Waiting",$K37="Checking In",$K37="On Hold"),IF(ISNUMBER($P37),$P37,0),0))</f>
        <v/>
      </c>
    </row>
    <row r="38" ht="30" customHeight="1">
      <c r="A38" s="21" t="n"/>
      <c r="B38" s="40" t="n"/>
      <c r="C38" s="21" t="n"/>
      <c r="D38" s="21" t="n"/>
      <c r="E38" s="21" t="n"/>
      <c r="F38" s="23" t="n"/>
      <c r="G38" s="41" t="n"/>
      <c r="H38" s="41" t="n"/>
      <c r="I38" s="41" t="n"/>
      <c r="J38" s="41" t="n"/>
      <c r="K38" s="21" t="n"/>
      <c r="L38" s="21" t="n"/>
      <c r="M38" s="21" t="n"/>
      <c r="N38" s="21" t="n"/>
      <c r="O38" s="25" t="n"/>
      <c r="P38" s="26">
        <f>IF($A38="","",IF($G38="","",IF($H38&lt;&gt;"",ROUND(MAX(0,($H38-$G38)*1440),0),IF(OR($K38="Waiting",$K38="On Hold"),ROUND(MAX(0,(NOW()-$G38)*1440),0),""))))</f>
        <v/>
      </c>
      <c r="Q38" s="26">
        <f>IF($A38="","",IF(OR($H38="",$I38=""),"",ROUND(MAX(0,($I38-$H38)*1440),0)))</f>
        <v/>
      </c>
      <c r="R38" s="26">
        <f>IF($A38="","",IF(OR($G38="",$J38=""),"",ROUND(MAX(0,($J38-$G38)*1440),0)))</f>
        <v/>
      </c>
      <c r="S38" s="26">
        <f>IF($A38="","",IF(OR($F38="",$G38=""),"",ROUND((MOD($G38,1)-$F38)*1440,0)))</f>
        <v/>
      </c>
      <c r="T38" s="26">
        <f>IF($A38="","",IFERROR(VLOOKUP($E38,'Lists &amp; Settings'!$A$5:$B$10,2,FALSE),""))</f>
        <v/>
      </c>
      <c r="U38" s="27">
        <f>IF($A38="","",IF($W38&lt;&gt;"OK","Review record",IF($K38="On Hold","On hold",IF(AND(OR($K38="Waiting",$K38="Checking In"),ISNUMBER($P38),ISNUMBER($T38),$P38&gt;$T38),"Target exceeded",IF(AND(OR($K38="Waiting",$K38="Checking In"),ISNUMBER($P38),ISNUMBER($T38),$T38&gt;0,$P38&gt;=0.8*$T38),"Near target","")))))</f>
        <v/>
      </c>
      <c r="V38" s="41" t="n"/>
      <c r="W38" s="27">
        <f>IF($A38="","",IF(OR($B38="",$C38="",$D38="",$E38="",$G38="",$K38="",$L38=""),"INCOMPLETE",IF(AND($H38&lt;&gt;"",$H38&lt;$G38),"TIME ERROR",IF(AND($I38&lt;&gt;"",OR($H38="",$I38&lt;$H38)),"TIME ERROR",IF(AND($J38&lt;&gt;"",OR($I38="",$J38&lt;$I38)),"TIME ERROR",IF(AND($K38="Ready for Room",$J38=""),"STATUS/TIME MISMATCH",IF(AND($K38="Checking In",$H38=""),"STATUS/TIME MISMATCH","OK")))))))</f>
        <v/>
      </c>
      <c r="X38" s="27">
        <f>IF($A38="",0,IF(OR($K38="Waiting",$K38="Checking In",$K38="On Hold"),IF(ISNUMBER($P38),$P38,0),0))</f>
        <v/>
      </c>
    </row>
    <row r="39" ht="30" customHeight="1">
      <c r="A39" s="21" t="n"/>
      <c r="B39" s="40" t="n"/>
      <c r="C39" s="21" t="n"/>
      <c r="D39" s="21" t="n"/>
      <c r="E39" s="21" t="n"/>
      <c r="F39" s="23" t="n"/>
      <c r="G39" s="41" t="n"/>
      <c r="H39" s="41" t="n"/>
      <c r="I39" s="41" t="n"/>
      <c r="J39" s="41" t="n"/>
      <c r="K39" s="21" t="n"/>
      <c r="L39" s="21" t="n"/>
      <c r="M39" s="21" t="n"/>
      <c r="N39" s="21" t="n"/>
      <c r="O39" s="25" t="n"/>
      <c r="P39" s="26">
        <f>IF($A39="","",IF($G39="","",IF($H39&lt;&gt;"",ROUND(MAX(0,($H39-$G39)*1440),0),IF(OR($K39="Waiting",$K39="On Hold"),ROUND(MAX(0,(NOW()-$G39)*1440),0),""))))</f>
        <v/>
      </c>
      <c r="Q39" s="26">
        <f>IF($A39="","",IF(OR($H39="",$I39=""),"",ROUND(MAX(0,($I39-$H39)*1440),0)))</f>
        <v/>
      </c>
      <c r="R39" s="26">
        <f>IF($A39="","",IF(OR($G39="",$J39=""),"",ROUND(MAX(0,($J39-$G39)*1440),0)))</f>
        <v/>
      </c>
      <c r="S39" s="26">
        <f>IF($A39="","",IF(OR($F39="",$G39=""),"",ROUND((MOD($G39,1)-$F39)*1440,0)))</f>
        <v/>
      </c>
      <c r="T39" s="26">
        <f>IF($A39="","",IFERROR(VLOOKUP($E39,'Lists &amp; Settings'!$A$5:$B$10,2,FALSE),""))</f>
        <v/>
      </c>
      <c r="U39" s="27">
        <f>IF($A39="","",IF($W39&lt;&gt;"OK","Review record",IF($K39="On Hold","On hold",IF(AND(OR($K39="Waiting",$K39="Checking In"),ISNUMBER($P39),ISNUMBER($T39),$P39&gt;$T39),"Target exceeded",IF(AND(OR($K39="Waiting",$K39="Checking In"),ISNUMBER($P39),ISNUMBER($T39),$T39&gt;0,$P39&gt;=0.8*$T39),"Near target","")))))</f>
        <v/>
      </c>
      <c r="V39" s="41" t="n"/>
      <c r="W39" s="27">
        <f>IF($A39="","",IF(OR($B39="",$C39="",$D39="",$E39="",$G39="",$K39="",$L39=""),"INCOMPLETE",IF(AND($H39&lt;&gt;"",$H39&lt;$G39),"TIME ERROR",IF(AND($I39&lt;&gt;"",OR($H39="",$I39&lt;$H39)),"TIME ERROR",IF(AND($J39&lt;&gt;"",OR($I39="",$J39&lt;$I39)),"TIME ERROR",IF(AND($K39="Ready for Room",$J39=""),"STATUS/TIME MISMATCH",IF(AND($K39="Checking In",$H39=""),"STATUS/TIME MISMATCH","OK")))))))</f>
        <v/>
      </c>
      <c r="X39" s="27">
        <f>IF($A39="",0,IF(OR($K39="Waiting",$K39="Checking In",$K39="On Hold"),IF(ISNUMBER($P39),$P39,0),0))</f>
        <v/>
      </c>
    </row>
    <row r="40" ht="30" customHeight="1">
      <c r="A40" s="21" t="n"/>
      <c r="B40" s="40" t="n"/>
      <c r="C40" s="21" t="n"/>
      <c r="D40" s="21" t="n"/>
      <c r="E40" s="21" t="n"/>
      <c r="F40" s="23" t="n"/>
      <c r="G40" s="41" t="n"/>
      <c r="H40" s="41" t="n"/>
      <c r="I40" s="41" t="n"/>
      <c r="J40" s="41" t="n"/>
      <c r="K40" s="21" t="n"/>
      <c r="L40" s="21" t="n"/>
      <c r="M40" s="21" t="n"/>
      <c r="N40" s="21" t="n"/>
      <c r="O40" s="25" t="n"/>
      <c r="P40" s="26">
        <f>IF($A40="","",IF($G40="","",IF($H40&lt;&gt;"",ROUND(MAX(0,($H40-$G40)*1440),0),IF(OR($K40="Waiting",$K40="On Hold"),ROUND(MAX(0,(NOW()-$G40)*1440),0),""))))</f>
        <v/>
      </c>
      <c r="Q40" s="26">
        <f>IF($A40="","",IF(OR($H40="",$I40=""),"",ROUND(MAX(0,($I40-$H40)*1440),0)))</f>
        <v/>
      </c>
      <c r="R40" s="26">
        <f>IF($A40="","",IF(OR($G40="",$J40=""),"",ROUND(MAX(0,($J40-$G40)*1440),0)))</f>
        <v/>
      </c>
      <c r="S40" s="26">
        <f>IF($A40="","",IF(OR($F40="",$G40=""),"",ROUND((MOD($G40,1)-$F40)*1440,0)))</f>
        <v/>
      </c>
      <c r="T40" s="26">
        <f>IF($A40="","",IFERROR(VLOOKUP($E40,'Lists &amp; Settings'!$A$5:$B$10,2,FALSE),""))</f>
        <v/>
      </c>
      <c r="U40" s="27">
        <f>IF($A40="","",IF($W40&lt;&gt;"OK","Review record",IF($K40="On Hold","On hold",IF(AND(OR($K40="Waiting",$K40="Checking In"),ISNUMBER($P40),ISNUMBER($T40),$P40&gt;$T40),"Target exceeded",IF(AND(OR($K40="Waiting",$K40="Checking In"),ISNUMBER($P40),ISNUMBER($T40),$T40&gt;0,$P40&gt;=0.8*$T40),"Near target","")))))</f>
        <v/>
      </c>
      <c r="V40" s="41" t="n"/>
      <c r="W40" s="27">
        <f>IF($A40="","",IF(OR($B40="",$C40="",$D40="",$E40="",$G40="",$K40="",$L40=""),"INCOMPLETE",IF(AND($H40&lt;&gt;"",$H40&lt;$G40),"TIME ERROR",IF(AND($I40&lt;&gt;"",OR($H40="",$I40&lt;$H40)),"TIME ERROR",IF(AND($J40&lt;&gt;"",OR($I40="",$J40&lt;$I40)),"TIME ERROR",IF(AND($K40="Ready for Room",$J40=""),"STATUS/TIME MISMATCH",IF(AND($K40="Checking In",$H40=""),"STATUS/TIME MISMATCH","OK")))))))</f>
        <v/>
      </c>
      <c r="X40" s="27">
        <f>IF($A40="",0,IF(OR($K40="Waiting",$K40="Checking In",$K40="On Hold"),IF(ISNUMBER($P40),$P40,0),0))</f>
        <v/>
      </c>
    </row>
    <row r="41" ht="30" customHeight="1">
      <c r="A41" s="21" t="n"/>
      <c r="B41" s="40" t="n"/>
      <c r="C41" s="21" t="n"/>
      <c r="D41" s="21" t="n"/>
      <c r="E41" s="21" t="n"/>
      <c r="F41" s="23" t="n"/>
      <c r="G41" s="41" t="n"/>
      <c r="H41" s="41" t="n"/>
      <c r="I41" s="41" t="n"/>
      <c r="J41" s="41" t="n"/>
      <c r="K41" s="21" t="n"/>
      <c r="L41" s="21" t="n"/>
      <c r="M41" s="21" t="n"/>
      <c r="N41" s="21" t="n"/>
      <c r="O41" s="25" t="n"/>
      <c r="P41" s="26">
        <f>IF($A41="","",IF($G41="","",IF($H41&lt;&gt;"",ROUND(MAX(0,($H41-$G41)*1440),0),IF(OR($K41="Waiting",$K41="On Hold"),ROUND(MAX(0,(NOW()-$G41)*1440),0),""))))</f>
        <v/>
      </c>
      <c r="Q41" s="26">
        <f>IF($A41="","",IF(OR($H41="",$I41=""),"",ROUND(MAX(0,($I41-$H41)*1440),0)))</f>
        <v/>
      </c>
      <c r="R41" s="26">
        <f>IF($A41="","",IF(OR($G41="",$J41=""),"",ROUND(MAX(0,($J41-$G41)*1440),0)))</f>
        <v/>
      </c>
      <c r="S41" s="26">
        <f>IF($A41="","",IF(OR($F41="",$G41=""),"",ROUND((MOD($G41,1)-$F41)*1440,0)))</f>
        <v/>
      </c>
      <c r="T41" s="26">
        <f>IF($A41="","",IFERROR(VLOOKUP($E41,'Lists &amp; Settings'!$A$5:$B$10,2,FALSE),""))</f>
        <v/>
      </c>
      <c r="U41" s="27">
        <f>IF($A41="","",IF($W41&lt;&gt;"OK","Review record",IF($K41="On Hold","On hold",IF(AND(OR($K41="Waiting",$K41="Checking In"),ISNUMBER($P41),ISNUMBER($T41),$P41&gt;$T41),"Target exceeded",IF(AND(OR($K41="Waiting",$K41="Checking In"),ISNUMBER($P41),ISNUMBER($T41),$T41&gt;0,$P41&gt;=0.8*$T41),"Near target","")))))</f>
        <v/>
      </c>
      <c r="V41" s="41" t="n"/>
      <c r="W41" s="27">
        <f>IF($A41="","",IF(OR($B41="",$C41="",$D41="",$E41="",$G41="",$K41="",$L41=""),"INCOMPLETE",IF(AND($H41&lt;&gt;"",$H41&lt;$G41),"TIME ERROR",IF(AND($I41&lt;&gt;"",OR($H41="",$I41&lt;$H41)),"TIME ERROR",IF(AND($J41&lt;&gt;"",OR($I41="",$J41&lt;$I41)),"TIME ERROR",IF(AND($K41="Ready for Room",$J41=""),"STATUS/TIME MISMATCH",IF(AND($K41="Checking In",$H41=""),"STATUS/TIME MISMATCH","OK")))))))</f>
        <v/>
      </c>
      <c r="X41" s="27">
        <f>IF($A41="",0,IF(OR($K41="Waiting",$K41="Checking In",$K41="On Hold"),IF(ISNUMBER($P41),$P41,0),0))</f>
        <v/>
      </c>
    </row>
    <row r="42" ht="30" customHeight="1">
      <c r="A42" s="21" t="n"/>
      <c r="B42" s="40" t="n"/>
      <c r="C42" s="21" t="n"/>
      <c r="D42" s="21" t="n"/>
      <c r="E42" s="21" t="n"/>
      <c r="F42" s="23" t="n"/>
      <c r="G42" s="41" t="n"/>
      <c r="H42" s="41" t="n"/>
      <c r="I42" s="41" t="n"/>
      <c r="J42" s="41" t="n"/>
      <c r="K42" s="21" t="n"/>
      <c r="L42" s="21" t="n"/>
      <c r="M42" s="21" t="n"/>
      <c r="N42" s="21" t="n"/>
      <c r="O42" s="25" t="n"/>
      <c r="P42" s="26">
        <f>IF($A42="","",IF($G42="","",IF($H42&lt;&gt;"",ROUND(MAX(0,($H42-$G42)*1440),0),IF(OR($K42="Waiting",$K42="On Hold"),ROUND(MAX(0,(NOW()-$G42)*1440),0),""))))</f>
        <v/>
      </c>
      <c r="Q42" s="26">
        <f>IF($A42="","",IF(OR($H42="",$I42=""),"",ROUND(MAX(0,($I42-$H42)*1440),0)))</f>
        <v/>
      </c>
      <c r="R42" s="26">
        <f>IF($A42="","",IF(OR($G42="",$J42=""),"",ROUND(MAX(0,($J42-$G42)*1440),0)))</f>
        <v/>
      </c>
      <c r="S42" s="26">
        <f>IF($A42="","",IF(OR($F42="",$G42=""),"",ROUND((MOD($G42,1)-$F42)*1440,0)))</f>
        <v/>
      </c>
      <c r="T42" s="26">
        <f>IF($A42="","",IFERROR(VLOOKUP($E42,'Lists &amp; Settings'!$A$5:$B$10,2,FALSE),""))</f>
        <v/>
      </c>
      <c r="U42" s="27">
        <f>IF($A42="","",IF($W42&lt;&gt;"OK","Review record",IF($K42="On Hold","On hold",IF(AND(OR($K42="Waiting",$K42="Checking In"),ISNUMBER($P42),ISNUMBER($T42),$P42&gt;$T42),"Target exceeded",IF(AND(OR($K42="Waiting",$K42="Checking In"),ISNUMBER($P42),ISNUMBER($T42),$T42&gt;0,$P42&gt;=0.8*$T42),"Near target","")))))</f>
        <v/>
      </c>
      <c r="V42" s="41" t="n"/>
      <c r="W42" s="27">
        <f>IF($A42="","",IF(OR($B42="",$C42="",$D42="",$E42="",$G42="",$K42="",$L42=""),"INCOMPLETE",IF(AND($H42&lt;&gt;"",$H42&lt;$G42),"TIME ERROR",IF(AND($I42&lt;&gt;"",OR($H42="",$I42&lt;$H42)),"TIME ERROR",IF(AND($J42&lt;&gt;"",OR($I42="",$J42&lt;$I42)),"TIME ERROR",IF(AND($K42="Ready for Room",$J42=""),"STATUS/TIME MISMATCH",IF(AND($K42="Checking In",$H42=""),"STATUS/TIME MISMATCH","OK")))))))</f>
        <v/>
      </c>
      <c r="X42" s="27">
        <f>IF($A42="",0,IF(OR($K42="Waiting",$K42="Checking In",$K42="On Hold"),IF(ISNUMBER($P42),$P42,0),0))</f>
        <v/>
      </c>
    </row>
    <row r="43" ht="30" customHeight="1">
      <c r="A43" s="21" t="n"/>
      <c r="B43" s="40" t="n"/>
      <c r="C43" s="21" t="n"/>
      <c r="D43" s="21" t="n"/>
      <c r="E43" s="21" t="n"/>
      <c r="F43" s="23" t="n"/>
      <c r="G43" s="41" t="n"/>
      <c r="H43" s="41" t="n"/>
      <c r="I43" s="41" t="n"/>
      <c r="J43" s="41" t="n"/>
      <c r="K43" s="21" t="n"/>
      <c r="L43" s="21" t="n"/>
      <c r="M43" s="21" t="n"/>
      <c r="N43" s="21" t="n"/>
      <c r="O43" s="25" t="n"/>
      <c r="P43" s="26">
        <f>IF($A43="","",IF($G43="","",IF($H43&lt;&gt;"",ROUND(MAX(0,($H43-$G43)*1440),0),IF(OR($K43="Waiting",$K43="On Hold"),ROUND(MAX(0,(NOW()-$G43)*1440),0),""))))</f>
        <v/>
      </c>
      <c r="Q43" s="26">
        <f>IF($A43="","",IF(OR($H43="",$I43=""),"",ROUND(MAX(0,($I43-$H43)*1440),0)))</f>
        <v/>
      </c>
      <c r="R43" s="26">
        <f>IF($A43="","",IF(OR($G43="",$J43=""),"",ROUND(MAX(0,($J43-$G43)*1440),0)))</f>
        <v/>
      </c>
      <c r="S43" s="26">
        <f>IF($A43="","",IF(OR($F43="",$G43=""),"",ROUND((MOD($G43,1)-$F43)*1440,0)))</f>
        <v/>
      </c>
      <c r="T43" s="26">
        <f>IF($A43="","",IFERROR(VLOOKUP($E43,'Lists &amp; Settings'!$A$5:$B$10,2,FALSE),""))</f>
        <v/>
      </c>
      <c r="U43" s="27">
        <f>IF($A43="","",IF($W43&lt;&gt;"OK","Review record",IF($K43="On Hold","On hold",IF(AND(OR($K43="Waiting",$K43="Checking In"),ISNUMBER($P43),ISNUMBER($T43),$P43&gt;$T43),"Target exceeded",IF(AND(OR($K43="Waiting",$K43="Checking In"),ISNUMBER($P43),ISNUMBER($T43),$T43&gt;0,$P43&gt;=0.8*$T43),"Near target","")))))</f>
        <v/>
      </c>
      <c r="V43" s="41" t="n"/>
      <c r="W43" s="27">
        <f>IF($A43="","",IF(OR($B43="",$C43="",$D43="",$E43="",$G43="",$K43="",$L43=""),"INCOMPLETE",IF(AND($H43&lt;&gt;"",$H43&lt;$G43),"TIME ERROR",IF(AND($I43&lt;&gt;"",OR($H43="",$I43&lt;$H43)),"TIME ERROR",IF(AND($J43&lt;&gt;"",OR($I43="",$J43&lt;$I43)),"TIME ERROR",IF(AND($K43="Ready for Room",$J43=""),"STATUS/TIME MISMATCH",IF(AND($K43="Checking In",$H43=""),"STATUS/TIME MISMATCH","OK")))))))</f>
        <v/>
      </c>
      <c r="X43" s="27">
        <f>IF($A43="",0,IF(OR($K43="Waiting",$K43="Checking In",$K43="On Hold"),IF(ISNUMBER($P43),$P43,0),0))</f>
        <v/>
      </c>
    </row>
    <row r="44" ht="30" customHeight="1">
      <c r="A44" s="21" t="n"/>
      <c r="B44" s="40" t="n"/>
      <c r="C44" s="21" t="n"/>
      <c r="D44" s="21" t="n"/>
      <c r="E44" s="21" t="n"/>
      <c r="F44" s="23" t="n"/>
      <c r="G44" s="41" t="n"/>
      <c r="H44" s="41" t="n"/>
      <c r="I44" s="41" t="n"/>
      <c r="J44" s="41" t="n"/>
      <c r="K44" s="21" t="n"/>
      <c r="L44" s="21" t="n"/>
      <c r="M44" s="21" t="n"/>
      <c r="N44" s="21" t="n"/>
      <c r="O44" s="25" t="n"/>
      <c r="P44" s="26">
        <f>IF($A44="","",IF($G44="","",IF($H44&lt;&gt;"",ROUND(MAX(0,($H44-$G44)*1440),0),IF(OR($K44="Waiting",$K44="On Hold"),ROUND(MAX(0,(NOW()-$G44)*1440),0),""))))</f>
        <v/>
      </c>
      <c r="Q44" s="26">
        <f>IF($A44="","",IF(OR($H44="",$I44=""),"",ROUND(MAX(0,($I44-$H44)*1440),0)))</f>
        <v/>
      </c>
      <c r="R44" s="26">
        <f>IF($A44="","",IF(OR($G44="",$J44=""),"",ROUND(MAX(0,($J44-$G44)*1440),0)))</f>
        <v/>
      </c>
      <c r="S44" s="26">
        <f>IF($A44="","",IF(OR($F44="",$G44=""),"",ROUND((MOD($G44,1)-$F44)*1440,0)))</f>
        <v/>
      </c>
      <c r="T44" s="26">
        <f>IF($A44="","",IFERROR(VLOOKUP($E44,'Lists &amp; Settings'!$A$5:$B$10,2,FALSE),""))</f>
        <v/>
      </c>
      <c r="U44" s="27">
        <f>IF($A44="","",IF($W44&lt;&gt;"OK","Review record",IF($K44="On Hold","On hold",IF(AND(OR($K44="Waiting",$K44="Checking In"),ISNUMBER($P44),ISNUMBER($T44),$P44&gt;$T44),"Target exceeded",IF(AND(OR($K44="Waiting",$K44="Checking In"),ISNUMBER($P44),ISNUMBER($T44),$T44&gt;0,$P44&gt;=0.8*$T44),"Near target","")))))</f>
        <v/>
      </c>
      <c r="V44" s="41" t="n"/>
      <c r="W44" s="27">
        <f>IF($A44="","",IF(OR($B44="",$C44="",$D44="",$E44="",$G44="",$K44="",$L44=""),"INCOMPLETE",IF(AND($H44&lt;&gt;"",$H44&lt;$G44),"TIME ERROR",IF(AND($I44&lt;&gt;"",OR($H44="",$I44&lt;$H44)),"TIME ERROR",IF(AND($J44&lt;&gt;"",OR($I44="",$J44&lt;$I44)),"TIME ERROR",IF(AND($K44="Ready for Room",$J44=""),"STATUS/TIME MISMATCH",IF(AND($K44="Checking In",$H44=""),"STATUS/TIME MISMATCH","OK")))))))</f>
        <v/>
      </c>
      <c r="X44" s="27">
        <f>IF($A44="",0,IF(OR($K44="Waiting",$K44="Checking In",$K44="On Hold"),IF(ISNUMBER($P44),$P44,0),0))</f>
        <v/>
      </c>
    </row>
    <row r="45" ht="30" customHeight="1">
      <c r="A45" s="21" t="n"/>
      <c r="B45" s="40" t="n"/>
      <c r="C45" s="21" t="n"/>
      <c r="D45" s="21" t="n"/>
      <c r="E45" s="21" t="n"/>
      <c r="F45" s="23" t="n"/>
      <c r="G45" s="41" t="n"/>
      <c r="H45" s="41" t="n"/>
      <c r="I45" s="41" t="n"/>
      <c r="J45" s="41" t="n"/>
      <c r="K45" s="21" t="n"/>
      <c r="L45" s="21" t="n"/>
      <c r="M45" s="21" t="n"/>
      <c r="N45" s="21" t="n"/>
      <c r="O45" s="25" t="n"/>
      <c r="P45" s="26">
        <f>IF($A45="","",IF($G45="","",IF($H45&lt;&gt;"",ROUND(MAX(0,($H45-$G45)*1440),0),IF(OR($K45="Waiting",$K45="On Hold"),ROUND(MAX(0,(NOW()-$G45)*1440),0),""))))</f>
        <v/>
      </c>
      <c r="Q45" s="26">
        <f>IF($A45="","",IF(OR($H45="",$I45=""),"",ROUND(MAX(0,($I45-$H45)*1440),0)))</f>
        <v/>
      </c>
      <c r="R45" s="26">
        <f>IF($A45="","",IF(OR($G45="",$J45=""),"",ROUND(MAX(0,($J45-$G45)*1440),0)))</f>
        <v/>
      </c>
      <c r="S45" s="26">
        <f>IF($A45="","",IF(OR($F45="",$G45=""),"",ROUND((MOD($G45,1)-$F45)*1440,0)))</f>
        <v/>
      </c>
      <c r="T45" s="26">
        <f>IF($A45="","",IFERROR(VLOOKUP($E45,'Lists &amp; Settings'!$A$5:$B$10,2,FALSE),""))</f>
        <v/>
      </c>
      <c r="U45" s="27">
        <f>IF($A45="","",IF($W45&lt;&gt;"OK","Review record",IF($K45="On Hold","On hold",IF(AND(OR($K45="Waiting",$K45="Checking In"),ISNUMBER($P45),ISNUMBER($T45),$P45&gt;$T45),"Target exceeded",IF(AND(OR($K45="Waiting",$K45="Checking In"),ISNUMBER($P45),ISNUMBER($T45),$T45&gt;0,$P45&gt;=0.8*$T45),"Near target","")))))</f>
        <v/>
      </c>
      <c r="V45" s="41" t="n"/>
      <c r="W45" s="27">
        <f>IF($A45="","",IF(OR($B45="",$C45="",$D45="",$E45="",$G45="",$K45="",$L45=""),"INCOMPLETE",IF(AND($H45&lt;&gt;"",$H45&lt;$G45),"TIME ERROR",IF(AND($I45&lt;&gt;"",OR($H45="",$I45&lt;$H45)),"TIME ERROR",IF(AND($J45&lt;&gt;"",OR($I45="",$J45&lt;$I45)),"TIME ERROR",IF(AND($K45="Ready for Room",$J45=""),"STATUS/TIME MISMATCH",IF(AND($K45="Checking In",$H45=""),"STATUS/TIME MISMATCH","OK")))))))</f>
        <v/>
      </c>
      <c r="X45" s="27">
        <f>IF($A45="",0,IF(OR($K45="Waiting",$K45="Checking In",$K45="On Hold"),IF(ISNUMBER($P45),$P45,0),0))</f>
        <v/>
      </c>
    </row>
    <row r="46" ht="30" customHeight="1">
      <c r="A46" s="21" t="n"/>
      <c r="B46" s="40" t="n"/>
      <c r="C46" s="21" t="n"/>
      <c r="D46" s="21" t="n"/>
      <c r="E46" s="21" t="n"/>
      <c r="F46" s="23" t="n"/>
      <c r="G46" s="41" t="n"/>
      <c r="H46" s="41" t="n"/>
      <c r="I46" s="41" t="n"/>
      <c r="J46" s="41" t="n"/>
      <c r="K46" s="21" t="n"/>
      <c r="L46" s="21" t="n"/>
      <c r="M46" s="21" t="n"/>
      <c r="N46" s="21" t="n"/>
      <c r="O46" s="25" t="n"/>
      <c r="P46" s="26">
        <f>IF($A46="","",IF($G46="","",IF($H46&lt;&gt;"",ROUND(MAX(0,($H46-$G46)*1440),0),IF(OR($K46="Waiting",$K46="On Hold"),ROUND(MAX(0,(NOW()-$G46)*1440),0),""))))</f>
        <v/>
      </c>
      <c r="Q46" s="26">
        <f>IF($A46="","",IF(OR($H46="",$I46=""),"",ROUND(MAX(0,($I46-$H46)*1440),0)))</f>
        <v/>
      </c>
      <c r="R46" s="26">
        <f>IF($A46="","",IF(OR($G46="",$J46=""),"",ROUND(MAX(0,($J46-$G46)*1440),0)))</f>
        <v/>
      </c>
      <c r="S46" s="26">
        <f>IF($A46="","",IF(OR($F46="",$G46=""),"",ROUND((MOD($G46,1)-$F46)*1440,0)))</f>
        <v/>
      </c>
      <c r="T46" s="26">
        <f>IF($A46="","",IFERROR(VLOOKUP($E46,'Lists &amp; Settings'!$A$5:$B$10,2,FALSE),""))</f>
        <v/>
      </c>
      <c r="U46" s="27">
        <f>IF($A46="","",IF($W46&lt;&gt;"OK","Review record",IF($K46="On Hold","On hold",IF(AND(OR($K46="Waiting",$K46="Checking In"),ISNUMBER($P46),ISNUMBER($T46),$P46&gt;$T46),"Target exceeded",IF(AND(OR($K46="Waiting",$K46="Checking In"),ISNUMBER($P46),ISNUMBER($T46),$T46&gt;0,$P46&gt;=0.8*$T46),"Near target","")))))</f>
        <v/>
      </c>
      <c r="V46" s="41" t="n"/>
      <c r="W46" s="27">
        <f>IF($A46="","",IF(OR($B46="",$C46="",$D46="",$E46="",$G46="",$K46="",$L46=""),"INCOMPLETE",IF(AND($H46&lt;&gt;"",$H46&lt;$G46),"TIME ERROR",IF(AND($I46&lt;&gt;"",OR($H46="",$I46&lt;$H46)),"TIME ERROR",IF(AND($J46&lt;&gt;"",OR($I46="",$J46&lt;$I46)),"TIME ERROR",IF(AND($K46="Ready for Room",$J46=""),"STATUS/TIME MISMATCH",IF(AND($K46="Checking In",$H46=""),"STATUS/TIME MISMATCH","OK")))))))</f>
        <v/>
      </c>
      <c r="X46" s="27">
        <f>IF($A46="",0,IF(OR($K46="Waiting",$K46="Checking In",$K46="On Hold"),IF(ISNUMBER($P46),$P46,0),0))</f>
        <v/>
      </c>
    </row>
    <row r="47" ht="30" customHeight="1">
      <c r="A47" s="21" t="n"/>
      <c r="B47" s="40" t="n"/>
      <c r="C47" s="21" t="n"/>
      <c r="D47" s="21" t="n"/>
      <c r="E47" s="21" t="n"/>
      <c r="F47" s="23" t="n"/>
      <c r="G47" s="41" t="n"/>
      <c r="H47" s="41" t="n"/>
      <c r="I47" s="41" t="n"/>
      <c r="J47" s="41" t="n"/>
      <c r="K47" s="21" t="n"/>
      <c r="L47" s="21" t="n"/>
      <c r="M47" s="21" t="n"/>
      <c r="N47" s="21" t="n"/>
      <c r="O47" s="25" t="n"/>
      <c r="P47" s="26">
        <f>IF($A47="","",IF($G47="","",IF($H47&lt;&gt;"",ROUND(MAX(0,($H47-$G47)*1440),0),IF(OR($K47="Waiting",$K47="On Hold"),ROUND(MAX(0,(NOW()-$G47)*1440),0),""))))</f>
        <v/>
      </c>
      <c r="Q47" s="26">
        <f>IF($A47="","",IF(OR($H47="",$I47=""),"",ROUND(MAX(0,($I47-$H47)*1440),0)))</f>
        <v/>
      </c>
      <c r="R47" s="26">
        <f>IF($A47="","",IF(OR($G47="",$J47=""),"",ROUND(MAX(0,($J47-$G47)*1440),0)))</f>
        <v/>
      </c>
      <c r="S47" s="26">
        <f>IF($A47="","",IF(OR($F47="",$G47=""),"",ROUND((MOD($G47,1)-$F47)*1440,0)))</f>
        <v/>
      </c>
      <c r="T47" s="26">
        <f>IF($A47="","",IFERROR(VLOOKUP($E47,'Lists &amp; Settings'!$A$5:$B$10,2,FALSE),""))</f>
        <v/>
      </c>
      <c r="U47" s="27">
        <f>IF($A47="","",IF($W47&lt;&gt;"OK","Review record",IF($K47="On Hold","On hold",IF(AND(OR($K47="Waiting",$K47="Checking In"),ISNUMBER($P47),ISNUMBER($T47),$P47&gt;$T47),"Target exceeded",IF(AND(OR($K47="Waiting",$K47="Checking In"),ISNUMBER($P47),ISNUMBER($T47),$T47&gt;0,$P47&gt;=0.8*$T47),"Near target","")))))</f>
        <v/>
      </c>
      <c r="V47" s="41" t="n"/>
      <c r="W47" s="27">
        <f>IF($A47="","",IF(OR($B47="",$C47="",$D47="",$E47="",$G47="",$K47="",$L47=""),"INCOMPLETE",IF(AND($H47&lt;&gt;"",$H47&lt;$G47),"TIME ERROR",IF(AND($I47&lt;&gt;"",OR($H47="",$I47&lt;$H47)),"TIME ERROR",IF(AND($J47&lt;&gt;"",OR($I47="",$J47&lt;$I47)),"TIME ERROR",IF(AND($K47="Ready for Room",$J47=""),"STATUS/TIME MISMATCH",IF(AND($K47="Checking In",$H47=""),"STATUS/TIME MISMATCH","OK")))))))</f>
        <v/>
      </c>
      <c r="X47" s="27">
        <f>IF($A47="",0,IF(OR($K47="Waiting",$K47="Checking In",$K47="On Hold"),IF(ISNUMBER($P47),$P47,0),0))</f>
        <v/>
      </c>
    </row>
    <row r="48" ht="30" customHeight="1">
      <c r="A48" s="21" t="n"/>
      <c r="B48" s="40" t="n"/>
      <c r="C48" s="21" t="n"/>
      <c r="D48" s="21" t="n"/>
      <c r="E48" s="21" t="n"/>
      <c r="F48" s="23" t="n"/>
      <c r="G48" s="41" t="n"/>
      <c r="H48" s="41" t="n"/>
      <c r="I48" s="41" t="n"/>
      <c r="J48" s="41" t="n"/>
      <c r="K48" s="21" t="n"/>
      <c r="L48" s="21" t="n"/>
      <c r="M48" s="21" t="n"/>
      <c r="N48" s="21" t="n"/>
      <c r="O48" s="25" t="n"/>
      <c r="P48" s="26">
        <f>IF($A48="","",IF($G48="","",IF($H48&lt;&gt;"",ROUND(MAX(0,($H48-$G48)*1440),0),IF(OR($K48="Waiting",$K48="On Hold"),ROUND(MAX(0,(NOW()-$G48)*1440),0),""))))</f>
        <v/>
      </c>
      <c r="Q48" s="26">
        <f>IF($A48="","",IF(OR($H48="",$I48=""),"",ROUND(MAX(0,($I48-$H48)*1440),0)))</f>
        <v/>
      </c>
      <c r="R48" s="26">
        <f>IF($A48="","",IF(OR($G48="",$J48=""),"",ROUND(MAX(0,($J48-$G48)*1440),0)))</f>
        <v/>
      </c>
      <c r="S48" s="26">
        <f>IF($A48="","",IF(OR($F48="",$G48=""),"",ROUND((MOD($G48,1)-$F48)*1440,0)))</f>
        <v/>
      </c>
      <c r="T48" s="26">
        <f>IF($A48="","",IFERROR(VLOOKUP($E48,'Lists &amp; Settings'!$A$5:$B$10,2,FALSE),""))</f>
        <v/>
      </c>
      <c r="U48" s="27">
        <f>IF($A48="","",IF($W48&lt;&gt;"OK","Review record",IF($K48="On Hold","On hold",IF(AND(OR($K48="Waiting",$K48="Checking In"),ISNUMBER($P48),ISNUMBER($T48),$P48&gt;$T48),"Target exceeded",IF(AND(OR($K48="Waiting",$K48="Checking In"),ISNUMBER($P48),ISNUMBER($T48),$T48&gt;0,$P48&gt;=0.8*$T48),"Near target","")))))</f>
        <v/>
      </c>
      <c r="V48" s="41" t="n"/>
      <c r="W48" s="27">
        <f>IF($A48="","",IF(OR($B48="",$C48="",$D48="",$E48="",$G48="",$K48="",$L48=""),"INCOMPLETE",IF(AND($H48&lt;&gt;"",$H48&lt;$G48),"TIME ERROR",IF(AND($I48&lt;&gt;"",OR($H48="",$I48&lt;$H48)),"TIME ERROR",IF(AND($J48&lt;&gt;"",OR($I48="",$J48&lt;$I48)),"TIME ERROR",IF(AND($K48="Ready for Room",$J48=""),"STATUS/TIME MISMATCH",IF(AND($K48="Checking In",$H48=""),"STATUS/TIME MISMATCH","OK")))))))</f>
        <v/>
      </c>
      <c r="X48" s="27">
        <f>IF($A48="",0,IF(OR($K48="Waiting",$K48="Checking In",$K48="On Hold"),IF(ISNUMBER($P48),$P48,0),0))</f>
        <v/>
      </c>
    </row>
    <row r="49" ht="30" customHeight="1">
      <c r="A49" s="21" t="n"/>
      <c r="B49" s="40" t="n"/>
      <c r="C49" s="21" t="n"/>
      <c r="D49" s="21" t="n"/>
      <c r="E49" s="21" t="n"/>
      <c r="F49" s="23" t="n"/>
      <c r="G49" s="41" t="n"/>
      <c r="H49" s="41" t="n"/>
      <c r="I49" s="41" t="n"/>
      <c r="J49" s="41" t="n"/>
      <c r="K49" s="21" t="n"/>
      <c r="L49" s="21" t="n"/>
      <c r="M49" s="21" t="n"/>
      <c r="N49" s="21" t="n"/>
      <c r="O49" s="25" t="n"/>
      <c r="P49" s="26">
        <f>IF($A49="","",IF($G49="","",IF($H49&lt;&gt;"",ROUND(MAX(0,($H49-$G49)*1440),0),IF(OR($K49="Waiting",$K49="On Hold"),ROUND(MAX(0,(NOW()-$G49)*1440),0),""))))</f>
        <v/>
      </c>
      <c r="Q49" s="26">
        <f>IF($A49="","",IF(OR($H49="",$I49=""),"",ROUND(MAX(0,($I49-$H49)*1440),0)))</f>
        <v/>
      </c>
      <c r="R49" s="26">
        <f>IF($A49="","",IF(OR($G49="",$J49=""),"",ROUND(MAX(0,($J49-$G49)*1440),0)))</f>
        <v/>
      </c>
      <c r="S49" s="26">
        <f>IF($A49="","",IF(OR($F49="",$G49=""),"",ROUND((MOD($G49,1)-$F49)*1440,0)))</f>
        <v/>
      </c>
      <c r="T49" s="26">
        <f>IF($A49="","",IFERROR(VLOOKUP($E49,'Lists &amp; Settings'!$A$5:$B$10,2,FALSE),""))</f>
        <v/>
      </c>
      <c r="U49" s="27">
        <f>IF($A49="","",IF($W49&lt;&gt;"OK","Review record",IF($K49="On Hold","On hold",IF(AND(OR($K49="Waiting",$K49="Checking In"),ISNUMBER($P49),ISNUMBER($T49),$P49&gt;$T49),"Target exceeded",IF(AND(OR($K49="Waiting",$K49="Checking In"),ISNUMBER($P49),ISNUMBER($T49),$T49&gt;0,$P49&gt;=0.8*$T49),"Near target","")))))</f>
        <v/>
      </c>
      <c r="V49" s="41" t="n"/>
      <c r="W49" s="27">
        <f>IF($A49="","",IF(OR($B49="",$C49="",$D49="",$E49="",$G49="",$K49="",$L49=""),"INCOMPLETE",IF(AND($H49&lt;&gt;"",$H49&lt;$G49),"TIME ERROR",IF(AND($I49&lt;&gt;"",OR($H49="",$I49&lt;$H49)),"TIME ERROR",IF(AND($J49&lt;&gt;"",OR($I49="",$J49&lt;$I49)),"TIME ERROR",IF(AND($K49="Ready for Room",$J49=""),"STATUS/TIME MISMATCH",IF(AND($K49="Checking In",$H49=""),"STATUS/TIME MISMATCH","OK")))))))</f>
        <v/>
      </c>
      <c r="X49" s="27">
        <f>IF($A49="",0,IF(OR($K49="Waiting",$K49="Checking In",$K49="On Hold"),IF(ISNUMBER($P49),$P49,0),0))</f>
        <v/>
      </c>
    </row>
    <row r="50" ht="30" customHeight="1">
      <c r="A50" s="21" t="n"/>
      <c r="B50" s="40" t="n"/>
      <c r="C50" s="21" t="n"/>
      <c r="D50" s="21" t="n"/>
      <c r="E50" s="21" t="n"/>
      <c r="F50" s="23" t="n"/>
      <c r="G50" s="41" t="n"/>
      <c r="H50" s="41" t="n"/>
      <c r="I50" s="41" t="n"/>
      <c r="J50" s="41" t="n"/>
      <c r="K50" s="21" t="n"/>
      <c r="L50" s="21" t="n"/>
      <c r="M50" s="21" t="n"/>
      <c r="N50" s="21" t="n"/>
      <c r="O50" s="25" t="n"/>
      <c r="P50" s="26">
        <f>IF($A50="","",IF($G50="","",IF($H50&lt;&gt;"",ROUND(MAX(0,($H50-$G50)*1440),0),IF(OR($K50="Waiting",$K50="On Hold"),ROUND(MAX(0,(NOW()-$G50)*1440),0),""))))</f>
        <v/>
      </c>
      <c r="Q50" s="26">
        <f>IF($A50="","",IF(OR($H50="",$I50=""),"",ROUND(MAX(0,($I50-$H50)*1440),0)))</f>
        <v/>
      </c>
      <c r="R50" s="26">
        <f>IF($A50="","",IF(OR($G50="",$J50=""),"",ROUND(MAX(0,($J50-$G50)*1440),0)))</f>
        <v/>
      </c>
      <c r="S50" s="26">
        <f>IF($A50="","",IF(OR($F50="",$G50=""),"",ROUND((MOD($G50,1)-$F50)*1440,0)))</f>
        <v/>
      </c>
      <c r="T50" s="26">
        <f>IF($A50="","",IFERROR(VLOOKUP($E50,'Lists &amp; Settings'!$A$5:$B$10,2,FALSE),""))</f>
        <v/>
      </c>
      <c r="U50" s="27">
        <f>IF($A50="","",IF($W50&lt;&gt;"OK","Review record",IF($K50="On Hold","On hold",IF(AND(OR($K50="Waiting",$K50="Checking In"),ISNUMBER($P50),ISNUMBER($T50),$P50&gt;$T50),"Target exceeded",IF(AND(OR($K50="Waiting",$K50="Checking In"),ISNUMBER($P50),ISNUMBER($T50),$T50&gt;0,$P50&gt;=0.8*$T50),"Near target","")))))</f>
        <v/>
      </c>
      <c r="V50" s="41" t="n"/>
      <c r="W50" s="27">
        <f>IF($A50="","",IF(OR($B50="",$C50="",$D50="",$E50="",$G50="",$K50="",$L50=""),"INCOMPLETE",IF(AND($H50&lt;&gt;"",$H50&lt;$G50),"TIME ERROR",IF(AND($I50&lt;&gt;"",OR($H50="",$I50&lt;$H50)),"TIME ERROR",IF(AND($J50&lt;&gt;"",OR($I50="",$J50&lt;$I50)),"TIME ERROR",IF(AND($K50="Ready for Room",$J50=""),"STATUS/TIME MISMATCH",IF(AND($K50="Checking In",$H50=""),"STATUS/TIME MISMATCH","OK")))))))</f>
        <v/>
      </c>
      <c r="X50" s="27">
        <f>IF($A50="",0,IF(OR($K50="Waiting",$K50="Checking In",$K50="On Hold"),IF(ISNUMBER($P50),$P50,0),0))</f>
        <v/>
      </c>
    </row>
    <row r="51" ht="30" customHeight="1">
      <c r="A51" s="21" t="n"/>
      <c r="B51" s="40" t="n"/>
      <c r="C51" s="21" t="n"/>
      <c r="D51" s="21" t="n"/>
      <c r="E51" s="21" t="n"/>
      <c r="F51" s="23" t="n"/>
      <c r="G51" s="41" t="n"/>
      <c r="H51" s="41" t="n"/>
      <c r="I51" s="41" t="n"/>
      <c r="J51" s="41" t="n"/>
      <c r="K51" s="21" t="n"/>
      <c r="L51" s="21" t="n"/>
      <c r="M51" s="21" t="n"/>
      <c r="N51" s="21" t="n"/>
      <c r="O51" s="25" t="n"/>
      <c r="P51" s="26">
        <f>IF($A51="","",IF($G51="","",IF($H51&lt;&gt;"",ROUND(MAX(0,($H51-$G51)*1440),0),IF(OR($K51="Waiting",$K51="On Hold"),ROUND(MAX(0,(NOW()-$G51)*1440),0),""))))</f>
        <v/>
      </c>
      <c r="Q51" s="26">
        <f>IF($A51="","",IF(OR($H51="",$I51=""),"",ROUND(MAX(0,($I51-$H51)*1440),0)))</f>
        <v/>
      </c>
      <c r="R51" s="26">
        <f>IF($A51="","",IF(OR($G51="",$J51=""),"",ROUND(MAX(0,($J51-$G51)*1440),0)))</f>
        <v/>
      </c>
      <c r="S51" s="26">
        <f>IF($A51="","",IF(OR($F51="",$G51=""),"",ROUND((MOD($G51,1)-$F51)*1440,0)))</f>
        <v/>
      </c>
      <c r="T51" s="26">
        <f>IF($A51="","",IFERROR(VLOOKUP($E51,'Lists &amp; Settings'!$A$5:$B$10,2,FALSE),""))</f>
        <v/>
      </c>
      <c r="U51" s="27">
        <f>IF($A51="","",IF($W51&lt;&gt;"OK","Review record",IF($K51="On Hold","On hold",IF(AND(OR($K51="Waiting",$K51="Checking In"),ISNUMBER($P51),ISNUMBER($T51),$P51&gt;$T51),"Target exceeded",IF(AND(OR($K51="Waiting",$K51="Checking In"),ISNUMBER($P51),ISNUMBER($T51),$T51&gt;0,$P51&gt;=0.8*$T51),"Near target","")))))</f>
        <v/>
      </c>
      <c r="V51" s="41" t="n"/>
      <c r="W51" s="27">
        <f>IF($A51="","",IF(OR($B51="",$C51="",$D51="",$E51="",$G51="",$K51="",$L51=""),"INCOMPLETE",IF(AND($H51&lt;&gt;"",$H51&lt;$G51),"TIME ERROR",IF(AND($I51&lt;&gt;"",OR($H51="",$I51&lt;$H51)),"TIME ERROR",IF(AND($J51&lt;&gt;"",OR($I51="",$J51&lt;$I51)),"TIME ERROR",IF(AND($K51="Ready for Room",$J51=""),"STATUS/TIME MISMATCH",IF(AND($K51="Checking In",$H51=""),"STATUS/TIME MISMATCH","OK")))))))</f>
        <v/>
      </c>
      <c r="X51" s="27">
        <f>IF($A51="",0,IF(OR($K51="Waiting",$K51="Checking In",$K51="On Hold"),IF(ISNUMBER($P51),$P51,0),0))</f>
        <v/>
      </c>
    </row>
    <row r="52" ht="30" customHeight="1">
      <c r="A52" s="21" t="n"/>
      <c r="B52" s="40" t="n"/>
      <c r="C52" s="21" t="n"/>
      <c r="D52" s="21" t="n"/>
      <c r="E52" s="21" t="n"/>
      <c r="F52" s="23" t="n"/>
      <c r="G52" s="41" t="n"/>
      <c r="H52" s="41" t="n"/>
      <c r="I52" s="41" t="n"/>
      <c r="J52" s="41" t="n"/>
      <c r="K52" s="21" t="n"/>
      <c r="L52" s="21" t="n"/>
      <c r="M52" s="21" t="n"/>
      <c r="N52" s="21" t="n"/>
      <c r="O52" s="25" t="n"/>
      <c r="P52" s="26">
        <f>IF($A52="","",IF($G52="","",IF($H52&lt;&gt;"",ROUND(MAX(0,($H52-$G52)*1440),0),IF(OR($K52="Waiting",$K52="On Hold"),ROUND(MAX(0,(NOW()-$G52)*1440),0),""))))</f>
        <v/>
      </c>
      <c r="Q52" s="26">
        <f>IF($A52="","",IF(OR($H52="",$I52=""),"",ROUND(MAX(0,($I52-$H52)*1440),0)))</f>
        <v/>
      </c>
      <c r="R52" s="26">
        <f>IF($A52="","",IF(OR($G52="",$J52=""),"",ROUND(MAX(0,($J52-$G52)*1440),0)))</f>
        <v/>
      </c>
      <c r="S52" s="26">
        <f>IF($A52="","",IF(OR($F52="",$G52=""),"",ROUND((MOD($G52,1)-$F52)*1440,0)))</f>
        <v/>
      </c>
      <c r="T52" s="26">
        <f>IF($A52="","",IFERROR(VLOOKUP($E52,'Lists &amp; Settings'!$A$5:$B$10,2,FALSE),""))</f>
        <v/>
      </c>
      <c r="U52" s="27">
        <f>IF($A52="","",IF($W52&lt;&gt;"OK","Review record",IF($K52="On Hold","On hold",IF(AND(OR($K52="Waiting",$K52="Checking In"),ISNUMBER($P52),ISNUMBER($T52),$P52&gt;$T52),"Target exceeded",IF(AND(OR($K52="Waiting",$K52="Checking In"),ISNUMBER($P52),ISNUMBER($T52),$T52&gt;0,$P52&gt;=0.8*$T52),"Near target","")))))</f>
        <v/>
      </c>
      <c r="V52" s="41" t="n"/>
      <c r="W52" s="27">
        <f>IF($A52="","",IF(OR($B52="",$C52="",$D52="",$E52="",$G52="",$K52="",$L52=""),"INCOMPLETE",IF(AND($H52&lt;&gt;"",$H52&lt;$G52),"TIME ERROR",IF(AND($I52&lt;&gt;"",OR($H52="",$I52&lt;$H52)),"TIME ERROR",IF(AND($J52&lt;&gt;"",OR($I52="",$J52&lt;$I52)),"TIME ERROR",IF(AND($K52="Ready for Room",$J52=""),"STATUS/TIME MISMATCH",IF(AND($K52="Checking In",$H52=""),"STATUS/TIME MISMATCH","OK")))))))</f>
        <v/>
      </c>
      <c r="X52" s="27">
        <f>IF($A52="",0,IF(OR($K52="Waiting",$K52="Checking In",$K52="On Hold"),IF(ISNUMBER($P52),$P52,0),0))</f>
        <v/>
      </c>
    </row>
    <row r="53" ht="30" customHeight="1">
      <c r="A53" s="21" t="n"/>
      <c r="B53" s="40" t="n"/>
      <c r="C53" s="21" t="n"/>
      <c r="D53" s="21" t="n"/>
      <c r="E53" s="21" t="n"/>
      <c r="F53" s="23" t="n"/>
      <c r="G53" s="41" t="n"/>
      <c r="H53" s="41" t="n"/>
      <c r="I53" s="41" t="n"/>
      <c r="J53" s="41" t="n"/>
      <c r="K53" s="21" t="n"/>
      <c r="L53" s="21" t="n"/>
      <c r="M53" s="21" t="n"/>
      <c r="N53" s="21" t="n"/>
      <c r="O53" s="25" t="n"/>
      <c r="P53" s="26">
        <f>IF($A53="","",IF($G53="","",IF($H53&lt;&gt;"",ROUND(MAX(0,($H53-$G53)*1440),0),IF(OR($K53="Waiting",$K53="On Hold"),ROUND(MAX(0,(NOW()-$G53)*1440),0),""))))</f>
        <v/>
      </c>
      <c r="Q53" s="26">
        <f>IF($A53="","",IF(OR($H53="",$I53=""),"",ROUND(MAX(0,($I53-$H53)*1440),0)))</f>
        <v/>
      </c>
      <c r="R53" s="26">
        <f>IF($A53="","",IF(OR($G53="",$J53=""),"",ROUND(MAX(0,($J53-$G53)*1440),0)))</f>
        <v/>
      </c>
      <c r="S53" s="26">
        <f>IF($A53="","",IF(OR($F53="",$G53=""),"",ROUND((MOD($G53,1)-$F53)*1440,0)))</f>
        <v/>
      </c>
      <c r="T53" s="26">
        <f>IF($A53="","",IFERROR(VLOOKUP($E53,'Lists &amp; Settings'!$A$5:$B$10,2,FALSE),""))</f>
        <v/>
      </c>
      <c r="U53" s="27">
        <f>IF($A53="","",IF($W53&lt;&gt;"OK","Review record",IF($K53="On Hold","On hold",IF(AND(OR($K53="Waiting",$K53="Checking In"),ISNUMBER($P53),ISNUMBER($T53),$P53&gt;$T53),"Target exceeded",IF(AND(OR($K53="Waiting",$K53="Checking In"),ISNUMBER($P53),ISNUMBER($T53),$T53&gt;0,$P53&gt;=0.8*$T53),"Near target","")))))</f>
        <v/>
      </c>
      <c r="V53" s="41" t="n"/>
      <c r="W53" s="27">
        <f>IF($A53="","",IF(OR($B53="",$C53="",$D53="",$E53="",$G53="",$K53="",$L53=""),"INCOMPLETE",IF(AND($H53&lt;&gt;"",$H53&lt;$G53),"TIME ERROR",IF(AND($I53&lt;&gt;"",OR($H53="",$I53&lt;$H53)),"TIME ERROR",IF(AND($J53&lt;&gt;"",OR($I53="",$J53&lt;$I53)),"TIME ERROR",IF(AND($K53="Ready for Room",$J53=""),"STATUS/TIME MISMATCH",IF(AND($K53="Checking In",$H53=""),"STATUS/TIME MISMATCH","OK")))))))</f>
        <v/>
      </c>
      <c r="X53" s="27">
        <f>IF($A53="",0,IF(OR($K53="Waiting",$K53="Checking In",$K53="On Hold"),IF(ISNUMBER($P53),$P53,0),0))</f>
        <v/>
      </c>
    </row>
    <row r="54" ht="30" customHeight="1">
      <c r="A54" s="21" t="n"/>
      <c r="B54" s="40" t="n"/>
      <c r="C54" s="21" t="n"/>
      <c r="D54" s="21" t="n"/>
      <c r="E54" s="21" t="n"/>
      <c r="F54" s="23" t="n"/>
      <c r="G54" s="41" t="n"/>
      <c r="H54" s="41" t="n"/>
      <c r="I54" s="41" t="n"/>
      <c r="J54" s="41" t="n"/>
      <c r="K54" s="21" t="n"/>
      <c r="L54" s="21" t="n"/>
      <c r="M54" s="21" t="n"/>
      <c r="N54" s="21" t="n"/>
      <c r="O54" s="25" t="n"/>
      <c r="P54" s="26">
        <f>IF($A54="","",IF($G54="","",IF($H54&lt;&gt;"",ROUND(MAX(0,($H54-$G54)*1440),0),IF(OR($K54="Waiting",$K54="On Hold"),ROUND(MAX(0,(NOW()-$G54)*1440),0),""))))</f>
        <v/>
      </c>
      <c r="Q54" s="26">
        <f>IF($A54="","",IF(OR($H54="",$I54=""),"",ROUND(MAX(0,($I54-$H54)*1440),0)))</f>
        <v/>
      </c>
      <c r="R54" s="26">
        <f>IF($A54="","",IF(OR($G54="",$J54=""),"",ROUND(MAX(0,($J54-$G54)*1440),0)))</f>
        <v/>
      </c>
      <c r="S54" s="26">
        <f>IF($A54="","",IF(OR($F54="",$G54=""),"",ROUND((MOD($G54,1)-$F54)*1440,0)))</f>
        <v/>
      </c>
      <c r="T54" s="26">
        <f>IF($A54="","",IFERROR(VLOOKUP($E54,'Lists &amp; Settings'!$A$5:$B$10,2,FALSE),""))</f>
        <v/>
      </c>
      <c r="U54" s="27">
        <f>IF($A54="","",IF($W54&lt;&gt;"OK","Review record",IF($K54="On Hold","On hold",IF(AND(OR($K54="Waiting",$K54="Checking In"),ISNUMBER($P54),ISNUMBER($T54),$P54&gt;$T54),"Target exceeded",IF(AND(OR($K54="Waiting",$K54="Checking In"),ISNUMBER($P54),ISNUMBER($T54),$T54&gt;0,$P54&gt;=0.8*$T54),"Near target","")))))</f>
        <v/>
      </c>
      <c r="V54" s="41" t="n"/>
      <c r="W54" s="27">
        <f>IF($A54="","",IF(OR($B54="",$C54="",$D54="",$E54="",$G54="",$K54="",$L54=""),"INCOMPLETE",IF(AND($H54&lt;&gt;"",$H54&lt;$G54),"TIME ERROR",IF(AND($I54&lt;&gt;"",OR($H54="",$I54&lt;$H54)),"TIME ERROR",IF(AND($J54&lt;&gt;"",OR($I54="",$J54&lt;$I54)),"TIME ERROR",IF(AND($K54="Ready for Room",$J54=""),"STATUS/TIME MISMATCH",IF(AND($K54="Checking In",$H54=""),"STATUS/TIME MISMATCH","OK")))))))</f>
        <v/>
      </c>
      <c r="X54" s="27">
        <f>IF($A54="",0,IF(OR($K54="Waiting",$K54="Checking In",$K54="On Hold"),IF(ISNUMBER($P54),$P54,0),0))</f>
        <v/>
      </c>
    </row>
    <row r="55" ht="30" customHeight="1">
      <c r="A55" s="21" t="n"/>
      <c r="B55" s="40" t="n"/>
      <c r="C55" s="21" t="n"/>
      <c r="D55" s="21" t="n"/>
      <c r="E55" s="21" t="n"/>
      <c r="F55" s="23" t="n"/>
      <c r="G55" s="41" t="n"/>
      <c r="H55" s="41" t="n"/>
      <c r="I55" s="41" t="n"/>
      <c r="J55" s="41" t="n"/>
      <c r="K55" s="21" t="n"/>
      <c r="L55" s="21" t="n"/>
      <c r="M55" s="21" t="n"/>
      <c r="N55" s="21" t="n"/>
      <c r="O55" s="25" t="n"/>
      <c r="P55" s="26">
        <f>IF($A55="","",IF($G55="","",IF($H55&lt;&gt;"",ROUND(MAX(0,($H55-$G55)*1440),0),IF(OR($K55="Waiting",$K55="On Hold"),ROUND(MAX(0,(NOW()-$G55)*1440),0),""))))</f>
        <v/>
      </c>
      <c r="Q55" s="26">
        <f>IF($A55="","",IF(OR($H55="",$I55=""),"",ROUND(MAX(0,($I55-$H55)*1440),0)))</f>
        <v/>
      </c>
      <c r="R55" s="26">
        <f>IF($A55="","",IF(OR($G55="",$J55=""),"",ROUND(MAX(0,($J55-$G55)*1440),0)))</f>
        <v/>
      </c>
      <c r="S55" s="26">
        <f>IF($A55="","",IF(OR($F55="",$G55=""),"",ROUND((MOD($G55,1)-$F55)*1440,0)))</f>
        <v/>
      </c>
      <c r="T55" s="26">
        <f>IF($A55="","",IFERROR(VLOOKUP($E55,'Lists &amp; Settings'!$A$5:$B$10,2,FALSE),""))</f>
        <v/>
      </c>
      <c r="U55" s="27">
        <f>IF($A55="","",IF($W55&lt;&gt;"OK","Review record",IF($K55="On Hold","On hold",IF(AND(OR($K55="Waiting",$K55="Checking In"),ISNUMBER($P55),ISNUMBER($T55),$P55&gt;$T55),"Target exceeded",IF(AND(OR($K55="Waiting",$K55="Checking In"),ISNUMBER($P55),ISNUMBER($T55),$T55&gt;0,$P55&gt;=0.8*$T55),"Near target","")))))</f>
        <v/>
      </c>
      <c r="V55" s="41" t="n"/>
      <c r="W55" s="27">
        <f>IF($A55="","",IF(OR($B55="",$C55="",$D55="",$E55="",$G55="",$K55="",$L55=""),"INCOMPLETE",IF(AND($H55&lt;&gt;"",$H55&lt;$G55),"TIME ERROR",IF(AND($I55&lt;&gt;"",OR($H55="",$I55&lt;$H55)),"TIME ERROR",IF(AND($J55&lt;&gt;"",OR($I55="",$J55&lt;$I55)),"TIME ERROR",IF(AND($K55="Ready for Room",$J55=""),"STATUS/TIME MISMATCH",IF(AND($K55="Checking In",$H55=""),"STATUS/TIME MISMATCH","OK")))))))</f>
        <v/>
      </c>
      <c r="X55" s="27">
        <f>IF($A55="",0,IF(OR($K55="Waiting",$K55="Checking In",$K55="On Hold"),IF(ISNUMBER($P55),$P55,0),0))</f>
        <v/>
      </c>
    </row>
    <row r="56" ht="30" customHeight="1">
      <c r="A56" s="21" t="n"/>
      <c r="B56" s="40" t="n"/>
      <c r="C56" s="21" t="n"/>
      <c r="D56" s="21" t="n"/>
      <c r="E56" s="21" t="n"/>
      <c r="F56" s="23" t="n"/>
      <c r="G56" s="41" t="n"/>
      <c r="H56" s="41" t="n"/>
      <c r="I56" s="41" t="n"/>
      <c r="J56" s="41" t="n"/>
      <c r="K56" s="21" t="n"/>
      <c r="L56" s="21" t="n"/>
      <c r="M56" s="21" t="n"/>
      <c r="N56" s="21" t="n"/>
      <c r="O56" s="25" t="n"/>
      <c r="P56" s="26">
        <f>IF($A56="","",IF($G56="","",IF($H56&lt;&gt;"",ROUND(MAX(0,($H56-$G56)*1440),0),IF(OR($K56="Waiting",$K56="On Hold"),ROUND(MAX(0,(NOW()-$G56)*1440),0),""))))</f>
        <v/>
      </c>
      <c r="Q56" s="26">
        <f>IF($A56="","",IF(OR($H56="",$I56=""),"",ROUND(MAX(0,($I56-$H56)*1440),0)))</f>
        <v/>
      </c>
      <c r="R56" s="26">
        <f>IF($A56="","",IF(OR($G56="",$J56=""),"",ROUND(MAX(0,($J56-$G56)*1440),0)))</f>
        <v/>
      </c>
      <c r="S56" s="26">
        <f>IF($A56="","",IF(OR($F56="",$G56=""),"",ROUND((MOD($G56,1)-$F56)*1440,0)))</f>
        <v/>
      </c>
      <c r="T56" s="26">
        <f>IF($A56="","",IFERROR(VLOOKUP($E56,'Lists &amp; Settings'!$A$5:$B$10,2,FALSE),""))</f>
        <v/>
      </c>
      <c r="U56" s="27">
        <f>IF($A56="","",IF($W56&lt;&gt;"OK","Review record",IF($K56="On Hold","On hold",IF(AND(OR($K56="Waiting",$K56="Checking In"),ISNUMBER($P56),ISNUMBER($T56),$P56&gt;$T56),"Target exceeded",IF(AND(OR($K56="Waiting",$K56="Checking In"),ISNUMBER($P56),ISNUMBER($T56),$T56&gt;0,$P56&gt;=0.8*$T56),"Near target","")))))</f>
        <v/>
      </c>
      <c r="V56" s="41" t="n"/>
      <c r="W56" s="27">
        <f>IF($A56="","",IF(OR($B56="",$C56="",$D56="",$E56="",$G56="",$K56="",$L56=""),"INCOMPLETE",IF(AND($H56&lt;&gt;"",$H56&lt;$G56),"TIME ERROR",IF(AND($I56&lt;&gt;"",OR($H56="",$I56&lt;$H56)),"TIME ERROR",IF(AND($J56&lt;&gt;"",OR($I56="",$J56&lt;$I56)),"TIME ERROR",IF(AND($K56="Ready for Room",$J56=""),"STATUS/TIME MISMATCH",IF(AND($K56="Checking In",$H56=""),"STATUS/TIME MISMATCH","OK")))))))</f>
        <v/>
      </c>
      <c r="X56" s="27">
        <f>IF($A56="",0,IF(OR($K56="Waiting",$K56="Checking In",$K56="On Hold"),IF(ISNUMBER($P56),$P56,0),0))</f>
        <v/>
      </c>
    </row>
    <row r="57" ht="30" customHeight="1">
      <c r="A57" s="21" t="n"/>
      <c r="B57" s="40" t="n"/>
      <c r="C57" s="21" t="n"/>
      <c r="D57" s="21" t="n"/>
      <c r="E57" s="21" t="n"/>
      <c r="F57" s="23" t="n"/>
      <c r="G57" s="41" t="n"/>
      <c r="H57" s="41" t="n"/>
      <c r="I57" s="41" t="n"/>
      <c r="J57" s="41" t="n"/>
      <c r="K57" s="21" t="n"/>
      <c r="L57" s="21" t="n"/>
      <c r="M57" s="21" t="n"/>
      <c r="N57" s="21" t="n"/>
      <c r="O57" s="25" t="n"/>
      <c r="P57" s="26">
        <f>IF($A57="","",IF($G57="","",IF($H57&lt;&gt;"",ROUND(MAX(0,($H57-$G57)*1440),0),IF(OR($K57="Waiting",$K57="On Hold"),ROUND(MAX(0,(NOW()-$G57)*1440),0),""))))</f>
        <v/>
      </c>
      <c r="Q57" s="26">
        <f>IF($A57="","",IF(OR($H57="",$I57=""),"",ROUND(MAX(0,($I57-$H57)*1440),0)))</f>
        <v/>
      </c>
      <c r="R57" s="26">
        <f>IF($A57="","",IF(OR($G57="",$J57=""),"",ROUND(MAX(0,($J57-$G57)*1440),0)))</f>
        <v/>
      </c>
      <c r="S57" s="26">
        <f>IF($A57="","",IF(OR($F57="",$G57=""),"",ROUND((MOD($G57,1)-$F57)*1440,0)))</f>
        <v/>
      </c>
      <c r="T57" s="26">
        <f>IF($A57="","",IFERROR(VLOOKUP($E57,'Lists &amp; Settings'!$A$5:$B$10,2,FALSE),""))</f>
        <v/>
      </c>
      <c r="U57" s="27">
        <f>IF($A57="","",IF($W57&lt;&gt;"OK","Review record",IF($K57="On Hold","On hold",IF(AND(OR($K57="Waiting",$K57="Checking In"),ISNUMBER($P57),ISNUMBER($T57),$P57&gt;$T57),"Target exceeded",IF(AND(OR($K57="Waiting",$K57="Checking In"),ISNUMBER($P57),ISNUMBER($T57),$T57&gt;0,$P57&gt;=0.8*$T57),"Near target","")))))</f>
        <v/>
      </c>
      <c r="V57" s="41" t="n"/>
      <c r="W57" s="27">
        <f>IF($A57="","",IF(OR($B57="",$C57="",$D57="",$E57="",$G57="",$K57="",$L57=""),"INCOMPLETE",IF(AND($H57&lt;&gt;"",$H57&lt;$G57),"TIME ERROR",IF(AND($I57&lt;&gt;"",OR($H57="",$I57&lt;$H57)),"TIME ERROR",IF(AND($J57&lt;&gt;"",OR($I57="",$J57&lt;$I57)),"TIME ERROR",IF(AND($K57="Ready for Room",$J57=""),"STATUS/TIME MISMATCH",IF(AND($K57="Checking In",$H57=""),"STATUS/TIME MISMATCH","OK")))))))</f>
        <v/>
      </c>
      <c r="X57" s="27">
        <f>IF($A57="",0,IF(OR($K57="Waiting",$K57="Checking In",$K57="On Hold"),IF(ISNUMBER($P57),$P57,0),0))</f>
        <v/>
      </c>
    </row>
    <row r="58" ht="30" customHeight="1">
      <c r="A58" s="21" t="n"/>
      <c r="B58" s="40" t="n"/>
      <c r="C58" s="21" t="n"/>
      <c r="D58" s="21" t="n"/>
      <c r="E58" s="21" t="n"/>
      <c r="F58" s="23" t="n"/>
      <c r="G58" s="41" t="n"/>
      <c r="H58" s="41" t="n"/>
      <c r="I58" s="41" t="n"/>
      <c r="J58" s="41" t="n"/>
      <c r="K58" s="21" t="n"/>
      <c r="L58" s="21" t="n"/>
      <c r="M58" s="21" t="n"/>
      <c r="N58" s="21" t="n"/>
      <c r="O58" s="25" t="n"/>
      <c r="P58" s="26">
        <f>IF($A58="","",IF($G58="","",IF($H58&lt;&gt;"",ROUND(MAX(0,($H58-$G58)*1440),0),IF(OR($K58="Waiting",$K58="On Hold"),ROUND(MAX(0,(NOW()-$G58)*1440),0),""))))</f>
        <v/>
      </c>
      <c r="Q58" s="26">
        <f>IF($A58="","",IF(OR($H58="",$I58=""),"",ROUND(MAX(0,($I58-$H58)*1440),0)))</f>
        <v/>
      </c>
      <c r="R58" s="26">
        <f>IF($A58="","",IF(OR($G58="",$J58=""),"",ROUND(MAX(0,($J58-$G58)*1440),0)))</f>
        <v/>
      </c>
      <c r="S58" s="26">
        <f>IF($A58="","",IF(OR($F58="",$G58=""),"",ROUND((MOD($G58,1)-$F58)*1440,0)))</f>
        <v/>
      </c>
      <c r="T58" s="26">
        <f>IF($A58="","",IFERROR(VLOOKUP($E58,'Lists &amp; Settings'!$A$5:$B$10,2,FALSE),""))</f>
        <v/>
      </c>
      <c r="U58" s="27">
        <f>IF($A58="","",IF($W58&lt;&gt;"OK","Review record",IF($K58="On Hold","On hold",IF(AND(OR($K58="Waiting",$K58="Checking In"),ISNUMBER($P58),ISNUMBER($T58),$P58&gt;$T58),"Target exceeded",IF(AND(OR($K58="Waiting",$K58="Checking In"),ISNUMBER($P58),ISNUMBER($T58),$T58&gt;0,$P58&gt;=0.8*$T58),"Near target","")))))</f>
        <v/>
      </c>
      <c r="V58" s="41" t="n"/>
      <c r="W58" s="27">
        <f>IF($A58="","",IF(OR($B58="",$C58="",$D58="",$E58="",$G58="",$K58="",$L58=""),"INCOMPLETE",IF(AND($H58&lt;&gt;"",$H58&lt;$G58),"TIME ERROR",IF(AND($I58&lt;&gt;"",OR($H58="",$I58&lt;$H58)),"TIME ERROR",IF(AND($J58&lt;&gt;"",OR($I58="",$J58&lt;$I58)),"TIME ERROR",IF(AND($K58="Ready for Room",$J58=""),"STATUS/TIME MISMATCH",IF(AND($K58="Checking In",$H58=""),"STATUS/TIME MISMATCH","OK")))))))</f>
        <v/>
      </c>
      <c r="X58" s="27">
        <f>IF($A58="",0,IF(OR($K58="Waiting",$K58="Checking In",$K58="On Hold"),IF(ISNUMBER($P58),$P58,0),0))</f>
        <v/>
      </c>
    </row>
    <row r="59" ht="30" customHeight="1">
      <c r="A59" s="21" t="n"/>
      <c r="B59" s="40" t="n"/>
      <c r="C59" s="21" t="n"/>
      <c r="D59" s="21" t="n"/>
      <c r="E59" s="21" t="n"/>
      <c r="F59" s="23" t="n"/>
      <c r="G59" s="41" t="n"/>
      <c r="H59" s="41" t="n"/>
      <c r="I59" s="41" t="n"/>
      <c r="J59" s="41" t="n"/>
      <c r="K59" s="21" t="n"/>
      <c r="L59" s="21" t="n"/>
      <c r="M59" s="21" t="n"/>
      <c r="N59" s="21" t="n"/>
      <c r="O59" s="25" t="n"/>
      <c r="P59" s="26">
        <f>IF($A59="","",IF($G59="","",IF($H59&lt;&gt;"",ROUND(MAX(0,($H59-$G59)*1440),0),IF(OR($K59="Waiting",$K59="On Hold"),ROUND(MAX(0,(NOW()-$G59)*1440),0),""))))</f>
        <v/>
      </c>
      <c r="Q59" s="26">
        <f>IF($A59="","",IF(OR($H59="",$I59=""),"",ROUND(MAX(0,($I59-$H59)*1440),0)))</f>
        <v/>
      </c>
      <c r="R59" s="26">
        <f>IF($A59="","",IF(OR($G59="",$J59=""),"",ROUND(MAX(0,($J59-$G59)*1440),0)))</f>
        <v/>
      </c>
      <c r="S59" s="26">
        <f>IF($A59="","",IF(OR($F59="",$G59=""),"",ROUND((MOD($G59,1)-$F59)*1440,0)))</f>
        <v/>
      </c>
      <c r="T59" s="26">
        <f>IF($A59="","",IFERROR(VLOOKUP($E59,'Lists &amp; Settings'!$A$5:$B$10,2,FALSE),""))</f>
        <v/>
      </c>
      <c r="U59" s="27">
        <f>IF($A59="","",IF($W59&lt;&gt;"OK","Review record",IF($K59="On Hold","On hold",IF(AND(OR($K59="Waiting",$K59="Checking In"),ISNUMBER($P59),ISNUMBER($T59),$P59&gt;$T59),"Target exceeded",IF(AND(OR($K59="Waiting",$K59="Checking In"),ISNUMBER($P59),ISNUMBER($T59),$T59&gt;0,$P59&gt;=0.8*$T59),"Near target","")))))</f>
        <v/>
      </c>
      <c r="V59" s="41" t="n"/>
      <c r="W59" s="27">
        <f>IF($A59="","",IF(OR($B59="",$C59="",$D59="",$E59="",$G59="",$K59="",$L59=""),"INCOMPLETE",IF(AND($H59&lt;&gt;"",$H59&lt;$G59),"TIME ERROR",IF(AND($I59&lt;&gt;"",OR($H59="",$I59&lt;$H59)),"TIME ERROR",IF(AND($J59&lt;&gt;"",OR($I59="",$J59&lt;$I59)),"TIME ERROR",IF(AND($K59="Ready for Room",$J59=""),"STATUS/TIME MISMATCH",IF(AND($K59="Checking In",$H59=""),"STATUS/TIME MISMATCH","OK")))))))</f>
        <v/>
      </c>
      <c r="X59" s="27">
        <f>IF($A59="",0,IF(OR($K59="Waiting",$K59="Checking In",$K59="On Hold"),IF(ISNUMBER($P59),$P59,0),0))</f>
        <v/>
      </c>
    </row>
    <row r="60" ht="30" customHeight="1">
      <c r="A60" s="21" t="n"/>
      <c r="B60" s="40" t="n"/>
      <c r="C60" s="21" t="n"/>
      <c r="D60" s="21" t="n"/>
      <c r="E60" s="21" t="n"/>
      <c r="F60" s="23" t="n"/>
      <c r="G60" s="41" t="n"/>
      <c r="H60" s="41" t="n"/>
      <c r="I60" s="41" t="n"/>
      <c r="J60" s="41" t="n"/>
      <c r="K60" s="21" t="n"/>
      <c r="L60" s="21" t="n"/>
      <c r="M60" s="21" t="n"/>
      <c r="N60" s="21" t="n"/>
      <c r="O60" s="25" t="n"/>
      <c r="P60" s="26">
        <f>IF($A60="","",IF($G60="","",IF($H60&lt;&gt;"",ROUND(MAX(0,($H60-$G60)*1440),0),IF(OR($K60="Waiting",$K60="On Hold"),ROUND(MAX(0,(NOW()-$G60)*1440),0),""))))</f>
        <v/>
      </c>
      <c r="Q60" s="26">
        <f>IF($A60="","",IF(OR($H60="",$I60=""),"",ROUND(MAX(0,($I60-$H60)*1440),0)))</f>
        <v/>
      </c>
      <c r="R60" s="26">
        <f>IF($A60="","",IF(OR($G60="",$J60=""),"",ROUND(MAX(0,($J60-$G60)*1440),0)))</f>
        <v/>
      </c>
      <c r="S60" s="26">
        <f>IF($A60="","",IF(OR($F60="",$G60=""),"",ROUND((MOD($G60,1)-$F60)*1440,0)))</f>
        <v/>
      </c>
      <c r="T60" s="26">
        <f>IF($A60="","",IFERROR(VLOOKUP($E60,'Lists &amp; Settings'!$A$5:$B$10,2,FALSE),""))</f>
        <v/>
      </c>
      <c r="U60" s="27">
        <f>IF($A60="","",IF($W60&lt;&gt;"OK","Review record",IF($K60="On Hold","On hold",IF(AND(OR($K60="Waiting",$K60="Checking In"),ISNUMBER($P60),ISNUMBER($T60),$P60&gt;$T60),"Target exceeded",IF(AND(OR($K60="Waiting",$K60="Checking In"),ISNUMBER($P60),ISNUMBER($T60),$T60&gt;0,$P60&gt;=0.8*$T60),"Near target","")))))</f>
        <v/>
      </c>
      <c r="V60" s="41" t="n"/>
      <c r="W60" s="27">
        <f>IF($A60="","",IF(OR($B60="",$C60="",$D60="",$E60="",$G60="",$K60="",$L60=""),"INCOMPLETE",IF(AND($H60&lt;&gt;"",$H60&lt;$G60),"TIME ERROR",IF(AND($I60&lt;&gt;"",OR($H60="",$I60&lt;$H60)),"TIME ERROR",IF(AND($J60&lt;&gt;"",OR($I60="",$J60&lt;$I60)),"TIME ERROR",IF(AND($K60="Ready for Room",$J60=""),"STATUS/TIME MISMATCH",IF(AND($K60="Checking In",$H60=""),"STATUS/TIME MISMATCH","OK")))))))</f>
        <v/>
      </c>
      <c r="X60" s="27">
        <f>IF($A60="",0,IF(OR($K60="Waiting",$K60="Checking In",$K60="On Hold"),IF(ISNUMBER($P60),$P60,0),0))</f>
        <v/>
      </c>
    </row>
    <row r="61" ht="30" customHeight="1">
      <c r="A61" s="21" t="n"/>
      <c r="B61" s="40" t="n"/>
      <c r="C61" s="21" t="n"/>
      <c r="D61" s="21" t="n"/>
      <c r="E61" s="21" t="n"/>
      <c r="F61" s="23" t="n"/>
      <c r="G61" s="41" t="n"/>
      <c r="H61" s="41" t="n"/>
      <c r="I61" s="41" t="n"/>
      <c r="J61" s="41" t="n"/>
      <c r="K61" s="21" t="n"/>
      <c r="L61" s="21" t="n"/>
      <c r="M61" s="21" t="n"/>
      <c r="N61" s="21" t="n"/>
      <c r="O61" s="25" t="n"/>
      <c r="P61" s="26">
        <f>IF($A61="","",IF($G61="","",IF($H61&lt;&gt;"",ROUND(MAX(0,($H61-$G61)*1440),0),IF(OR($K61="Waiting",$K61="On Hold"),ROUND(MAX(0,(NOW()-$G61)*1440),0),""))))</f>
        <v/>
      </c>
      <c r="Q61" s="26">
        <f>IF($A61="","",IF(OR($H61="",$I61=""),"",ROUND(MAX(0,($I61-$H61)*1440),0)))</f>
        <v/>
      </c>
      <c r="R61" s="26">
        <f>IF($A61="","",IF(OR($G61="",$J61=""),"",ROUND(MAX(0,($J61-$G61)*1440),0)))</f>
        <v/>
      </c>
      <c r="S61" s="26">
        <f>IF($A61="","",IF(OR($F61="",$G61=""),"",ROUND((MOD($G61,1)-$F61)*1440,0)))</f>
        <v/>
      </c>
      <c r="T61" s="26">
        <f>IF($A61="","",IFERROR(VLOOKUP($E61,'Lists &amp; Settings'!$A$5:$B$10,2,FALSE),""))</f>
        <v/>
      </c>
      <c r="U61" s="27">
        <f>IF($A61="","",IF($W61&lt;&gt;"OK","Review record",IF($K61="On Hold","On hold",IF(AND(OR($K61="Waiting",$K61="Checking In"),ISNUMBER($P61),ISNUMBER($T61),$P61&gt;$T61),"Target exceeded",IF(AND(OR($K61="Waiting",$K61="Checking In"),ISNUMBER($P61),ISNUMBER($T61),$T61&gt;0,$P61&gt;=0.8*$T61),"Near target","")))))</f>
        <v/>
      </c>
      <c r="V61" s="41" t="n"/>
      <c r="W61" s="27">
        <f>IF($A61="","",IF(OR($B61="",$C61="",$D61="",$E61="",$G61="",$K61="",$L61=""),"INCOMPLETE",IF(AND($H61&lt;&gt;"",$H61&lt;$G61),"TIME ERROR",IF(AND($I61&lt;&gt;"",OR($H61="",$I61&lt;$H61)),"TIME ERROR",IF(AND($J61&lt;&gt;"",OR($I61="",$J61&lt;$I61)),"TIME ERROR",IF(AND($K61="Ready for Room",$J61=""),"STATUS/TIME MISMATCH",IF(AND($K61="Checking In",$H61=""),"STATUS/TIME MISMATCH","OK")))))))</f>
        <v/>
      </c>
      <c r="X61" s="27">
        <f>IF($A61="",0,IF(OR($K61="Waiting",$K61="Checking In",$K61="On Hold"),IF(ISNUMBER($P61),$P61,0),0))</f>
        <v/>
      </c>
    </row>
    <row r="62" ht="30" customHeight="1">
      <c r="A62" s="21" t="n"/>
      <c r="B62" s="40" t="n"/>
      <c r="C62" s="21" t="n"/>
      <c r="D62" s="21" t="n"/>
      <c r="E62" s="21" t="n"/>
      <c r="F62" s="23" t="n"/>
      <c r="G62" s="41" t="n"/>
      <c r="H62" s="41" t="n"/>
      <c r="I62" s="41" t="n"/>
      <c r="J62" s="41" t="n"/>
      <c r="K62" s="21" t="n"/>
      <c r="L62" s="21" t="n"/>
      <c r="M62" s="21" t="n"/>
      <c r="N62" s="21" t="n"/>
      <c r="O62" s="25" t="n"/>
      <c r="P62" s="26">
        <f>IF($A62="","",IF($G62="","",IF($H62&lt;&gt;"",ROUND(MAX(0,($H62-$G62)*1440),0),IF(OR($K62="Waiting",$K62="On Hold"),ROUND(MAX(0,(NOW()-$G62)*1440),0),""))))</f>
        <v/>
      </c>
      <c r="Q62" s="26">
        <f>IF($A62="","",IF(OR($H62="",$I62=""),"",ROUND(MAX(0,($I62-$H62)*1440),0)))</f>
        <v/>
      </c>
      <c r="R62" s="26">
        <f>IF($A62="","",IF(OR($G62="",$J62=""),"",ROUND(MAX(0,($J62-$G62)*1440),0)))</f>
        <v/>
      </c>
      <c r="S62" s="26">
        <f>IF($A62="","",IF(OR($F62="",$G62=""),"",ROUND((MOD($G62,1)-$F62)*1440,0)))</f>
        <v/>
      </c>
      <c r="T62" s="26">
        <f>IF($A62="","",IFERROR(VLOOKUP($E62,'Lists &amp; Settings'!$A$5:$B$10,2,FALSE),""))</f>
        <v/>
      </c>
      <c r="U62" s="27">
        <f>IF($A62="","",IF($W62&lt;&gt;"OK","Review record",IF($K62="On Hold","On hold",IF(AND(OR($K62="Waiting",$K62="Checking In"),ISNUMBER($P62),ISNUMBER($T62),$P62&gt;$T62),"Target exceeded",IF(AND(OR($K62="Waiting",$K62="Checking In"),ISNUMBER($P62),ISNUMBER($T62),$T62&gt;0,$P62&gt;=0.8*$T62),"Near target","")))))</f>
        <v/>
      </c>
      <c r="V62" s="41" t="n"/>
      <c r="W62" s="27">
        <f>IF($A62="","",IF(OR($B62="",$C62="",$D62="",$E62="",$G62="",$K62="",$L62=""),"INCOMPLETE",IF(AND($H62&lt;&gt;"",$H62&lt;$G62),"TIME ERROR",IF(AND($I62&lt;&gt;"",OR($H62="",$I62&lt;$H62)),"TIME ERROR",IF(AND($J62&lt;&gt;"",OR($I62="",$J62&lt;$I62)),"TIME ERROR",IF(AND($K62="Ready for Room",$J62=""),"STATUS/TIME MISMATCH",IF(AND($K62="Checking In",$H62=""),"STATUS/TIME MISMATCH","OK")))))))</f>
        <v/>
      </c>
      <c r="X62" s="27">
        <f>IF($A62="",0,IF(OR($K62="Waiting",$K62="Checking In",$K62="On Hold"),IF(ISNUMBER($P62),$P62,0),0))</f>
        <v/>
      </c>
    </row>
    <row r="63" ht="30" customHeight="1">
      <c r="A63" s="21" t="n"/>
      <c r="B63" s="40" t="n"/>
      <c r="C63" s="21" t="n"/>
      <c r="D63" s="21" t="n"/>
      <c r="E63" s="21" t="n"/>
      <c r="F63" s="23" t="n"/>
      <c r="G63" s="41" t="n"/>
      <c r="H63" s="41" t="n"/>
      <c r="I63" s="41" t="n"/>
      <c r="J63" s="41" t="n"/>
      <c r="K63" s="21" t="n"/>
      <c r="L63" s="21" t="n"/>
      <c r="M63" s="21" t="n"/>
      <c r="N63" s="21" t="n"/>
      <c r="O63" s="25" t="n"/>
      <c r="P63" s="26">
        <f>IF($A63="","",IF($G63="","",IF($H63&lt;&gt;"",ROUND(MAX(0,($H63-$G63)*1440),0),IF(OR($K63="Waiting",$K63="On Hold"),ROUND(MAX(0,(NOW()-$G63)*1440),0),""))))</f>
        <v/>
      </c>
      <c r="Q63" s="26">
        <f>IF($A63="","",IF(OR($H63="",$I63=""),"",ROUND(MAX(0,($I63-$H63)*1440),0)))</f>
        <v/>
      </c>
      <c r="R63" s="26">
        <f>IF($A63="","",IF(OR($G63="",$J63=""),"",ROUND(MAX(0,($J63-$G63)*1440),0)))</f>
        <v/>
      </c>
      <c r="S63" s="26">
        <f>IF($A63="","",IF(OR($F63="",$G63=""),"",ROUND((MOD($G63,1)-$F63)*1440,0)))</f>
        <v/>
      </c>
      <c r="T63" s="26">
        <f>IF($A63="","",IFERROR(VLOOKUP($E63,'Lists &amp; Settings'!$A$5:$B$10,2,FALSE),""))</f>
        <v/>
      </c>
      <c r="U63" s="27">
        <f>IF($A63="","",IF($W63&lt;&gt;"OK","Review record",IF($K63="On Hold","On hold",IF(AND(OR($K63="Waiting",$K63="Checking In"),ISNUMBER($P63),ISNUMBER($T63),$P63&gt;$T63),"Target exceeded",IF(AND(OR($K63="Waiting",$K63="Checking In"),ISNUMBER($P63),ISNUMBER($T63),$T63&gt;0,$P63&gt;=0.8*$T63),"Near target","")))))</f>
        <v/>
      </c>
      <c r="V63" s="41" t="n"/>
      <c r="W63" s="27">
        <f>IF($A63="","",IF(OR($B63="",$C63="",$D63="",$E63="",$G63="",$K63="",$L63=""),"INCOMPLETE",IF(AND($H63&lt;&gt;"",$H63&lt;$G63),"TIME ERROR",IF(AND($I63&lt;&gt;"",OR($H63="",$I63&lt;$H63)),"TIME ERROR",IF(AND($J63&lt;&gt;"",OR($I63="",$J63&lt;$I63)),"TIME ERROR",IF(AND($K63="Ready for Room",$J63=""),"STATUS/TIME MISMATCH",IF(AND($K63="Checking In",$H63=""),"STATUS/TIME MISMATCH","OK")))))))</f>
        <v/>
      </c>
      <c r="X63" s="27">
        <f>IF($A63="",0,IF(OR($K63="Waiting",$K63="Checking In",$K63="On Hold"),IF(ISNUMBER($P63),$P63,0),0))</f>
        <v/>
      </c>
    </row>
    <row r="64" ht="30" customHeight="1">
      <c r="A64" s="21" t="n"/>
      <c r="B64" s="40" t="n"/>
      <c r="C64" s="21" t="n"/>
      <c r="D64" s="21" t="n"/>
      <c r="E64" s="21" t="n"/>
      <c r="F64" s="23" t="n"/>
      <c r="G64" s="41" t="n"/>
      <c r="H64" s="41" t="n"/>
      <c r="I64" s="41" t="n"/>
      <c r="J64" s="41" t="n"/>
      <c r="K64" s="21" t="n"/>
      <c r="L64" s="21" t="n"/>
      <c r="M64" s="21" t="n"/>
      <c r="N64" s="21" t="n"/>
      <c r="O64" s="25" t="n"/>
      <c r="P64" s="26">
        <f>IF($A64="","",IF($G64="","",IF($H64&lt;&gt;"",ROUND(MAX(0,($H64-$G64)*1440),0),IF(OR($K64="Waiting",$K64="On Hold"),ROUND(MAX(0,(NOW()-$G64)*1440),0),""))))</f>
        <v/>
      </c>
      <c r="Q64" s="26">
        <f>IF($A64="","",IF(OR($H64="",$I64=""),"",ROUND(MAX(0,($I64-$H64)*1440),0)))</f>
        <v/>
      </c>
      <c r="R64" s="26">
        <f>IF($A64="","",IF(OR($G64="",$J64=""),"",ROUND(MAX(0,($J64-$G64)*1440),0)))</f>
        <v/>
      </c>
      <c r="S64" s="26">
        <f>IF($A64="","",IF(OR($F64="",$G64=""),"",ROUND((MOD($G64,1)-$F64)*1440,0)))</f>
        <v/>
      </c>
      <c r="T64" s="26">
        <f>IF($A64="","",IFERROR(VLOOKUP($E64,'Lists &amp; Settings'!$A$5:$B$10,2,FALSE),""))</f>
        <v/>
      </c>
      <c r="U64" s="27">
        <f>IF($A64="","",IF($W64&lt;&gt;"OK","Review record",IF($K64="On Hold","On hold",IF(AND(OR($K64="Waiting",$K64="Checking In"),ISNUMBER($P64),ISNUMBER($T64),$P64&gt;$T64),"Target exceeded",IF(AND(OR($K64="Waiting",$K64="Checking In"),ISNUMBER($P64),ISNUMBER($T64),$T64&gt;0,$P64&gt;=0.8*$T64),"Near target","")))))</f>
        <v/>
      </c>
      <c r="V64" s="41" t="n"/>
      <c r="W64" s="27">
        <f>IF($A64="","",IF(OR($B64="",$C64="",$D64="",$E64="",$G64="",$K64="",$L64=""),"INCOMPLETE",IF(AND($H64&lt;&gt;"",$H64&lt;$G64),"TIME ERROR",IF(AND($I64&lt;&gt;"",OR($H64="",$I64&lt;$H64)),"TIME ERROR",IF(AND($J64&lt;&gt;"",OR($I64="",$J64&lt;$I64)),"TIME ERROR",IF(AND($K64="Ready for Room",$J64=""),"STATUS/TIME MISMATCH",IF(AND($K64="Checking In",$H64=""),"STATUS/TIME MISMATCH","OK")))))))</f>
        <v/>
      </c>
      <c r="X64" s="27">
        <f>IF($A64="",0,IF(OR($K64="Waiting",$K64="Checking In",$K64="On Hold"),IF(ISNUMBER($P64),$P64,0),0))</f>
        <v/>
      </c>
    </row>
    <row r="65" ht="30" customHeight="1">
      <c r="A65" s="21" t="n"/>
      <c r="B65" s="40" t="n"/>
      <c r="C65" s="21" t="n"/>
      <c r="D65" s="21" t="n"/>
      <c r="E65" s="21" t="n"/>
      <c r="F65" s="23" t="n"/>
      <c r="G65" s="41" t="n"/>
      <c r="H65" s="41" t="n"/>
      <c r="I65" s="41" t="n"/>
      <c r="J65" s="41" t="n"/>
      <c r="K65" s="21" t="n"/>
      <c r="L65" s="21" t="n"/>
      <c r="M65" s="21" t="n"/>
      <c r="N65" s="21" t="n"/>
      <c r="O65" s="25" t="n"/>
      <c r="P65" s="26">
        <f>IF($A65="","",IF($G65="","",IF($H65&lt;&gt;"",ROUND(MAX(0,($H65-$G65)*1440),0),IF(OR($K65="Waiting",$K65="On Hold"),ROUND(MAX(0,(NOW()-$G65)*1440),0),""))))</f>
        <v/>
      </c>
      <c r="Q65" s="26">
        <f>IF($A65="","",IF(OR($H65="",$I65=""),"",ROUND(MAX(0,($I65-$H65)*1440),0)))</f>
        <v/>
      </c>
      <c r="R65" s="26">
        <f>IF($A65="","",IF(OR($G65="",$J65=""),"",ROUND(MAX(0,($J65-$G65)*1440),0)))</f>
        <v/>
      </c>
      <c r="S65" s="26">
        <f>IF($A65="","",IF(OR($F65="",$G65=""),"",ROUND((MOD($G65,1)-$F65)*1440,0)))</f>
        <v/>
      </c>
      <c r="T65" s="26">
        <f>IF($A65="","",IFERROR(VLOOKUP($E65,'Lists &amp; Settings'!$A$5:$B$10,2,FALSE),""))</f>
        <v/>
      </c>
      <c r="U65" s="27">
        <f>IF($A65="","",IF($W65&lt;&gt;"OK","Review record",IF($K65="On Hold","On hold",IF(AND(OR($K65="Waiting",$K65="Checking In"),ISNUMBER($P65),ISNUMBER($T65),$P65&gt;$T65),"Target exceeded",IF(AND(OR($K65="Waiting",$K65="Checking In"),ISNUMBER($P65),ISNUMBER($T65),$T65&gt;0,$P65&gt;=0.8*$T65),"Near target","")))))</f>
        <v/>
      </c>
      <c r="V65" s="41" t="n"/>
      <c r="W65" s="27">
        <f>IF($A65="","",IF(OR($B65="",$C65="",$D65="",$E65="",$G65="",$K65="",$L65=""),"INCOMPLETE",IF(AND($H65&lt;&gt;"",$H65&lt;$G65),"TIME ERROR",IF(AND($I65&lt;&gt;"",OR($H65="",$I65&lt;$H65)),"TIME ERROR",IF(AND($J65&lt;&gt;"",OR($I65="",$J65&lt;$I65)),"TIME ERROR",IF(AND($K65="Ready for Room",$J65=""),"STATUS/TIME MISMATCH",IF(AND($K65="Checking In",$H65=""),"STATUS/TIME MISMATCH","OK")))))))</f>
        <v/>
      </c>
      <c r="X65" s="27">
        <f>IF($A65="",0,IF(OR($K65="Waiting",$K65="Checking In",$K65="On Hold"),IF(ISNUMBER($P65),$P65,0),0))</f>
        <v/>
      </c>
    </row>
    <row r="66" ht="30" customHeight="1">
      <c r="A66" s="21" t="n"/>
      <c r="B66" s="40" t="n"/>
      <c r="C66" s="21" t="n"/>
      <c r="D66" s="21" t="n"/>
      <c r="E66" s="21" t="n"/>
      <c r="F66" s="23" t="n"/>
      <c r="G66" s="41" t="n"/>
      <c r="H66" s="41" t="n"/>
      <c r="I66" s="41" t="n"/>
      <c r="J66" s="41" t="n"/>
      <c r="K66" s="21" t="n"/>
      <c r="L66" s="21" t="n"/>
      <c r="M66" s="21" t="n"/>
      <c r="N66" s="21" t="n"/>
      <c r="O66" s="25" t="n"/>
      <c r="P66" s="26">
        <f>IF($A66="","",IF($G66="","",IF($H66&lt;&gt;"",ROUND(MAX(0,($H66-$G66)*1440),0),IF(OR($K66="Waiting",$K66="On Hold"),ROUND(MAX(0,(NOW()-$G66)*1440),0),""))))</f>
        <v/>
      </c>
      <c r="Q66" s="26">
        <f>IF($A66="","",IF(OR($H66="",$I66=""),"",ROUND(MAX(0,($I66-$H66)*1440),0)))</f>
        <v/>
      </c>
      <c r="R66" s="26">
        <f>IF($A66="","",IF(OR($G66="",$J66=""),"",ROUND(MAX(0,($J66-$G66)*1440),0)))</f>
        <v/>
      </c>
      <c r="S66" s="26">
        <f>IF($A66="","",IF(OR($F66="",$G66=""),"",ROUND((MOD($G66,1)-$F66)*1440,0)))</f>
        <v/>
      </c>
      <c r="T66" s="26">
        <f>IF($A66="","",IFERROR(VLOOKUP($E66,'Lists &amp; Settings'!$A$5:$B$10,2,FALSE),""))</f>
        <v/>
      </c>
      <c r="U66" s="27">
        <f>IF($A66="","",IF($W66&lt;&gt;"OK","Review record",IF($K66="On Hold","On hold",IF(AND(OR($K66="Waiting",$K66="Checking In"),ISNUMBER($P66),ISNUMBER($T66),$P66&gt;$T66),"Target exceeded",IF(AND(OR($K66="Waiting",$K66="Checking In"),ISNUMBER($P66),ISNUMBER($T66),$T66&gt;0,$P66&gt;=0.8*$T66),"Near target","")))))</f>
        <v/>
      </c>
      <c r="V66" s="41" t="n"/>
      <c r="W66" s="27">
        <f>IF($A66="","",IF(OR($B66="",$C66="",$D66="",$E66="",$G66="",$K66="",$L66=""),"INCOMPLETE",IF(AND($H66&lt;&gt;"",$H66&lt;$G66),"TIME ERROR",IF(AND($I66&lt;&gt;"",OR($H66="",$I66&lt;$H66)),"TIME ERROR",IF(AND($J66&lt;&gt;"",OR($I66="",$J66&lt;$I66)),"TIME ERROR",IF(AND($K66="Ready for Room",$J66=""),"STATUS/TIME MISMATCH",IF(AND($K66="Checking In",$H66=""),"STATUS/TIME MISMATCH","OK")))))))</f>
        <v/>
      </c>
      <c r="X66" s="27">
        <f>IF($A66="",0,IF(OR($K66="Waiting",$K66="Checking In",$K66="On Hold"),IF(ISNUMBER($P66),$P66,0),0))</f>
        <v/>
      </c>
    </row>
    <row r="67" ht="30" customHeight="1">
      <c r="A67" s="21" t="n"/>
      <c r="B67" s="40" t="n"/>
      <c r="C67" s="21" t="n"/>
      <c r="D67" s="21" t="n"/>
      <c r="E67" s="21" t="n"/>
      <c r="F67" s="23" t="n"/>
      <c r="G67" s="41" t="n"/>
      <c r="H67" s="41" t="n"/>
      <c r="I67" s="41" t="n"/>
      <c r="J67" s="41" t="n"/>
      <c r="K67" s="21" t="n"/>
      <c r="L67" s="21" t="n"/>
      <c r="M67" s="21" t="n"/>
      <c r="N67" s="21" t="n"/>
      <c r="O67" s="25" t="n"/>
      <c r="P67" s="26">
        <f>IF($A67="","",IF($G67="","",IF($H67&lt;&gt;"",ROUND(MAX(0,($H67-$G67)*1440),0),IF(OR($K67="Waiting",$K67="On Hold"),ROUND(MAX(0,(NOW()-$G67)*1440),0),""))))</f>
        <v/>
      </c>
      <c r="Q67" s="26">
        <f>IF($A67="","",IF(OR($H67="",$I67=""),"",ROUND(MAX(0,($I67-$H67)*1440),0)))</f>
        <v/>
      </c>
      <c r="R67" s="26">
        <f>IF($A67="","",IF(OR($G67="",$J67=""),"",ROUND(MAX(0,($J67-$G67)*1440),0)))</f>
        <v/>
      </c>
      <c r="S67" s="26">
        <f>IF($A67="","",IF(OR($F67="",$G67=""),"",ROUND((MOD($G67,1)-$F67)*1440,0)))</f>
        <v/>
      </c>
      <c r="T67" s="26">
        <f>IF($A67="","",IFERROR(VLOOKUP($E67,'Lists &amp; Settings'!$A$5:$B$10,2,FALSE),""))</f>
        <v/>
      </c>
      <c r="U67" s="27">
        <f>IF($A67="","",IF($W67&lt;&gt;"OK","Review record",IF($K67="On Hold","On hold",IF(AND(OR($K67="Waiting",$K67="Checking In"),ISNUMBER($P67),ISNUMBER($T67),$P67&gt;$T67),"Target exceeded",IF(AND(OR($K67="Waiting",$K67="Checking In"),ISNUMBER($P67),ISNUMBER($T67),$T67&gt;0,$P67&gt;=0.8*$T67),"Near target","")))))</f>
        <v/>
      </c>
      <c r="V67" s="41" t="n"/>
      <c r="W67" s="27">
        <f>IF($A67="","",IF(OR($B67="",$C67="",$D67="",$E67="",$G67="",$K67="",$L67=""),"INCOMPLETE",IF(AND($H67&lt;&gt;"",$H67&lt;$G67),"TIME ERROR",IF(AND($I67&lt;&gt;"",OR($H67="",$I67&lt;$H67)),"TIME ERROR",IF(AND($J67&lt;&gt;"",OR($I67="",$J67&lt;$I67)),"TIME ERROR",IF(AND($K67="Ready for Room",$J67=""),"STATUS/TIME MISMATCH",IF(AND($K67="Checking In",$H67=""),"STATUS/TIME MISMATCH","OK")))))))</f>
        <v/>
      </c>
      <c r="X67" s="27">
        <f>IF($A67="",0,IF(OR($K67="Waiting",$K67="Checking In",$K67="On Hold"),IF(ISNUMBER($P67),$P67,0),0))</f>
        <v/>
      </c>
    </row>
    <row r="68" ht="30" customHeight="1">
      <c r="A68" s="21" t="n"/>
      <c r="B68" s="40" t="n"/>
      <c r="C68" s="21" t="n"/>
      <c r="D68" s="21" t="n"/>
      <c r="E68" s="21" t="n"/>
      <c r="F68" s="23" t="n"/>
      <c r="G68" s="41" t="n"/>
      <c r="H68" s="41" t="n"/>
      <c r="I68" s="41" t="n"/>
      <c r="J68" s="41" t="n"/>
      <c r="K68" s="21" t="n"/>
      <c r="L68" s="21" t="n"/>
      <c r="M68" s="21" t="n"/>
      <c r="N68" s="21" t="n"/>
      <c r="O68" s="25" t="n"/>
      <c r="P68" s="26">
        <f>IF($A68="","",IF($G68="","",IF($H68&lt;&gt;"",ROUND(MAX(0,($H68-$G68)*1440),0),IF(OR($K68="Waiting",$K68="On Hold"),ROUND(MAX(0,(NOW()-$G68)*1440),0),""))))</f>
        <v/>
      </c>
      <c r="Q68" s="26">
        <f>IF($A68="","",IF(OR($H68="",$I68=""),"",ROUND(MAX(0,($I68-$H68)*1440),0)))</f>
        <v/>
      </c>
      <c r="R68" s="26">
        <f>IF($A68="","",IF(OR($G68="",$J68=""),"",ROUND(MAX(0,($J68-$G68)*1440),0)))</f>
        <v/>
      </c>
      <c r="S68" s="26">
        <f>IF($A68="","",IF(OR($F68="",$G68=""),"",ROUND((MOD($G68,1)-$F68)*1440,0)))</f>
        <v/>
      </c>
      <c r="T68" s="26">
        <f>IF($A68="","",IFERROR(VLOOKUP($E68,'Lists &amp; Settings'!$A$5:$B$10,2,FALSE),""))</f>
        <v/>
      </c>
      <c r="U68" s="27">
        <f>IF($A68="","",IF($W68&lt;&gt;"OK","Review record",IF($K68="On Hold","On hold",IF(AND(OR($K68="Waiting",$K68="Checking In"),ISNUMBER($P68),ISNUMBER($T68),$P68&gt;$T68),"Target exceeded",IF(AND(OR($K68="Waiting",$K68="Checking In"),ISNUMBER($P68),ISNUMBER($T68),$T68&gt;0,$P68&gt;=0.8*$T68),"Near target","")))))</f>
        <v/>
      </c>
      <c r="V68" s="41" t="n"/>
      <c r="W68" s="27">
        <f>IF($A68="","",IF(OR($B68="",$C68="",$D68="",$E68="",$G68="",$K68="",$L68=""),"INCOMPLETE",IF(AND($H68&lt;&gt;"",$H68&lt;$G68),"TIME ERROR",IF(AND($I68&lt;&gt;"",OR($H68="",$I68&lt;$H68)),"TIME ERROR",IF(AND($J68&lt;&gt;"",OR($I68="",$J68&lt;$I68)),"TIME ERROR",IF(AND($K68="Ready for Room",$J68=""),"STATUS/TIME MISMATCH",IF(AND($K68="Checking In",$H68=""),"STATUS/TIME MISMATCH","OK")))))))</f>
        <v/>
      </c>
      <c r="X68" s="27">
        <f>IF($A68="",0,IF(OR($K68="Waiting",$K68="Checking In",$K68="On Hold"),IF(ISNUMBER($P68),$P68,0),0))</f>
        <v/>
      </c>
    </row>
    <row r="69" ht="30" customHeight="1">
      <c r="A69" s="21" t="n"/>
      <c r="B69" s="40" t="n"/>
      <c r="C69" s="21" t="n"/>
      <c r="D69" s="21" t="n"/>
      <c r="E69" s="21" t="n"/>
      <c r="F69" s="23" t="n"/>
      <c r="G69" s="41" t="n"/>
      <c r="H69" s="41" t="n"/>
      <c r="I69" s="41" t="n"/>
      <c r="J69" s="41" t="n"/>
      <c r="K69" s="21" t="n"/>
      <c r="L69" s="21" t="n"/>
      <c r="M69" s="21" t="n"/>
      <c r="N69" s="21" t="n"/>
      <c r="O69" s="25" t="n"/>
      <c r="P69" s="26">
        <f>IF($A69="","",IF($G69="","",IF($H69&lt;&gt;"",ROUND(MAX(0,($H69-$G69)*1440),0),IF(OR($K69="Waiting",$K69="On Hold"),ROUND(MAX(0,(NOW()-$G69)*1440),0),""))))</f>
        <v/>
      </c>
      <c r="Q69" s="26">
        <f>IF($A69="","",IF(OR($H69="",$I69=""),"",ROUND(MAX(0,($I69-$H69)*1440),0)))</f>
        <v/>
      </c>
      <c r="R69" s="26">
        <f>IF($A69="","",IF(OR($G69="",$J69=""),"",ROUND(MAX(0,($J69-$G69)*1440),0)))</f>
        <v/>
      </c>
      <c r="S69" s="26">
        <f>IF($A69="","",IF(OR($F69="",$G69=""),"",ROUND((MOD($G69,1)-$F69)*1440,0)))</f>
        <v/>
      </c>
      <c r="T69" s="26">
        <f>IF($A69="","",IFERROR(VLOOKUP($E69,'Lists &amp; Settings'!$A$5:$B$10,2,FALSE),""))</f>
        <v/>
      </c>
      <c r="U69" s="27">
        <f>IF($A69="","",IF($W69&lt;&gt;"OK","Review record",IF($K69="On Hold","On hold",IF(AND(OR($K69="Waiting",$K69="Checking In"),ISNUMBER($P69),ISNUMBER($T69),$P69&gt;$T69),"Target exceeded",IF(AND(OR($K69="Waiting",$K69="Checking In"),ISNUMBER($P69),ISNUMBER($T69),$T69&gt;0,$P69&gt;=0.8*$T69),"Near target","")))))</f>
        <v/>
      </c>
      <c r="V69" s="41" t="n"/>
      <c r="W69" s="27">
        <f>IF($A69="","",IF(OR($B69="",$C69="",$D69="",$E69="",$G69="",$K69="",$L69=""),"INCOMPLETE",IF(AND($H69&lt;&gt;"",$H69&lt;$G69),"TIME ERROR",IF(AND($I69&lt;&gt;"",OR($H69="",$I69&lt;$H69)),"TIME ERROR",IF(AND($J69&lt;&gt;"",OR($I69="",$J69&lt;$I69)),"TIME ERROR",IF(AND($K69="Ready for Room",$J69=""),"STATUS/TIME MISMATCH",IF(AND($K69="Checking In",$H69=""),"STATUS/TIME MISMATCH","OK")))))))</f>
        <v/>
      </c>
      <c r="X69" s="27">
        <f>IF($A69="",0,IF(OR($K69="Waiting",$K69="Checking In",$K69="On Hold"),IF(ISNUMBER($P69),$P69,0),0))</f>
        <v/>
      </c>
    </row>
    <row r="70" ht="30" customHeight="1">
      <c r="A70" s="21" t="n"/>
      <c r="B70" s="40" t="n"/>
      <c r="C70" s="21" t="n"/>
      <c r="D70" s="21" t="n"/>
      <c r="E70" s="21" t="n"/>
      <c r="F70" s="23" t="n"/>
      <c r="G70" s="41" t="n"/>
      <c r="H70" s="41" t="n"/>
      <c r="I70" s="41" t="n"/>
      <c r="J70" s="41" t="n"/>
      <c r="K70" s="21" t="n"/>
      <c r="L70" s="21" t="n"/>
      <c r="M70" s="21" t="n"/>
      <c r="N70" s="21" t="n"/>
      <c r="O70" s="25" t="n"/>
      <c r="P70" s="26">
        <f>IF($A70="","",IF($G70="","",IF($H70&lt;&gt;"",ROUND(MAX(0,($H70-$G70)*1440),0),IF(OR($K70="Waiting",$K70="On Hold"),ROUND(MAX(0,(NOW()-$G70)*1440),0),""))))</f>
        <v/>
      </c>
      <c r="Q70" s="26">
        <f>IF($A70="","",IF(OR($H70="",$I70=""),"",ROUND(MAX(0,($I70-$H70)*1440),0)))</f>
        <v/>
      </c>
      <c r="R70" s="26">
        <f>IF($A70="","",IF(OR($G70="",$J70=""),"",ROUND(MAX(0,($J70-$G70)*1440),0)))</f>
        <v/>
      </c>
      <c r="S70" s="26">
        <f>IF($A70="","",IF(OR($F70="",$G70=""),"",ROUND((MOD($G70,1)-$F70)*1440,0)))</f>
        <v/>
      </c>
      <c r="T70" s="26">
        <f>IF($A70="","",IFERROR(VLOOKUP($E70,'Lists &amp; Settings'!$A$5:$B$10,2,FALSE),""))</f>
        <v/>
      </c>
      <c r="U70" s="27">
        <f>IF($A70="","",IF($W70&lt;&gt;"OK","Review record",IF($K70="On Hold","On hold",IF(AND(OR($K70="Waiting",$K70="Checking In"),ISNUMBER($P70),ISNUMBER($T70),$P70&gt;$T70),"Target exceeded",IF(AND(OR($K70="Waiting",$K70="Checking In"),ISNUMBER($P70),ISNUMBER($T70),$T70&gt;0,$P70&gt;=0.8*$T70),"Near target","")))))</f>
        <v/>
      </c>
      <c r="V70" s="41" t="n"/>
      <c r="W70" s="27">
        <f>IF($A70="","",IF(OR($B70="",$C70="",$D70="",$E70="",$G70="",$K70="",$L70=""),"INCOMPLETE",IF(AND($H70&lt;&gt;"",$H70&lt;$G70),"TIME ERROR",IF(AND($I70&lt;&gt;"",OR($H70="",$I70&lt;$H70)),"TIME ERROR",IF(AND($J70&lt;&gt;"",OR($I70="",$J70&lt;$I70)),"TIME ERROR",IF(AND($K70="Ready for Room",$J70=""),"STATUS/TIME MISMATCH",IF(AND($K70="Checking In",$H70=""),"STATUS/TIME MISMATCH","OK")))))))</f>
        <v/>
      </c>
      <c r="X70" s="27">
        <f>IF($A70="",0,IF(OR($K70="Waiting",$K70="Checking In",$K70="On Hold"),IF(ISNUMBER($P70),$P70,0),0))</f>
        <v/>
      </c>
    </row>
    <row r="71" ht="30" customHeight="1">
      <c r="A71" s="21" t="n"/>
      <c r="B71" s="40" t="n"/>
      <c r="C71" s="21" t="n"/>
      <c r="D71" s="21" t="n"/>
      <c r="E71" s="21" t="n"/>
      <c r="F71" s="23" t="n"/>
      <c r="G71" s="41" t="n"/>
      <c r="H71" s="41" t="n"/>
      <c r="I71" s="41" t="n"/>
      <c r="J71" s="41" t="n"/>
      <c r="K71" s="21" t="n"/>
      <c r="L71" s="21" t="n"/>
      <c r="M71" s="21" t="n"/>
      <c r="N71" s="21" t="n"/>
      <c r="O71" s="25" t="n"/>
      <c r="P71" s="26">
        <f>IF($A71="","",IF($G71="","",IF($H71&lt;&gt;"",ROUND(MAX(0,($H71-$G71)*1440),0),IF(OR($K71="Waiting",$K71="On Hold"),ROUND(MAX(0,(NOW()-$G71)*1440),0),""))))</f>
        <v/>
      </c>
      <c r="Q71" s="26">
        <f>IF($A71="","",IF(OR($H71="",$I71=""),"",ROUND(MAX(0,($I71-$H71)*1440),0)))</f>
        <v/>
      </c>
      <c r="R71" s="26">
        <f>IF($A71="","",IF(OR($G71="",$J71=""),"",ROUND(MAX(0,($J71-$G71)*1440),0)))</f>
        <v/>
      </c>
      <c r="S71" s="26">
        <f>IF($A71="","",IF(OR($F71="",$G71=""),"",ROUND((MOD($G71,1)-$F71)*1440,0)))</f>
        <v/>
      </c>
      <c r="T71" s="26">
        <f>IF($A71="","",IFERROR(VLOOKUP($E71,'Lists &amp; Settings'!$A$5:$B$10,2,FALSE),""))</f>
        <v/>
      </c>
      <c r="U71" s="27">
        <f>IF($A71="","",IF($W71&lt;&gt;"OK","Review record",IF($K71="On Hold","On hold",IF(AND(OR($K71="Waiting",$K71="Checking In"),ISNUMBER($P71),ISNUMBER($T71),$P71&gt;$T71),"Target exceeded",IF(AND(OR($K71="Waiting",$K71="Checking In"),ISNUMBER($P71),ISNUMBER($T71),$T71&gt;0,$P71&gt;=0.8*$T71),"Near target","")))))</f>
        <v/>
      </c>
      <c r="V71" s="41" t="n"/>
      <c r="W71" s="27">
        <f>IF($A71="","",IF(OR($B71="",$C71="",$D71="",$E71="",$G71="",$K71="",$L71=""),"INCOMPLETE",IF(AND($H71&lt;&gt;"",$H71&lt;$G71),"TIME ERROR",IF(AND($I71&lt;&gt;"",OR($H71="",$I71&lt;$H71)),"TIME ERROR",IF(AND($J71&lt;&gt;"",OR($I71="",$J71&lt;$I71)),"TIME ERROR",IF(AND($K71="Ready for Room",$J71=""),"STATUS/TIME MISMATCH",IF(AND($K71="Checking In",$H71=""),"STATUS/TIME MISMATCH","OK")))))))</f>
        <v/>
      </c>
      <c r="X71" s="27">
        <f>IF($A71="",0,IF(OR($K71="Waiting",$K71="Checking In",$K71="On Hold"),IF(ISNUMBER($P71),$P71,0),0))</f>
        <v/>
      </c>
    </row>
    <row r="72" ht="30" customHeight="1">
      <c r="A72" s="21" t="n"/>
      <c r="B72" s="40" t="n"/>
      <c r="C72" s="21" t="n"/>
      <c r="D72" s="21" t="n"/>
      <c r="E72" s="21" t="n"/>
      <c r="F72" s="23" t="n"/>
      <c r="G72" s="41" t="n"/>
      <c r="H72" s="41" t="n"/>
      <c r="I72" s="41" t="n"/>
      <c r="J72" s="41" t="n"/>
      <c r="K72" s="21" t="n"/>
      <c r="L72" s="21" t="n"/>
      <c r="M72" s="21" t="n"/>
      <c r="N72" s="21" t="n"/>
      <c r="O72" s="25" t="n"/>
      <c r="P72" s="26">
        <f>IF($A72="","",IF($G72="","",IF($H72&lt;&gt;"",ROUND(MAX(0,($H72-$G72)*1440),0),IF(OR($K72="Waiting",$K72="On Hold"),ROUND(MAX(0,(NOW()-$G72)*1440),0),""))))</f>
        <v/>
      </c>
      <c r="Q72" s="26">
        <f>IF($A72="","",IF(OR($H72="",$I72=""),"",ROUND(MAX(0,($I72-$H72)*1440),0)))</f>
        <v/>
      </c>
      <c r="R72" s="26">
        <f>IF($A72="","",IF(OR($G72="",$J72=""),"",ROUND(MAX(0,($J72-$G72)*1440),0)))</f>
        <v/>
      </c>
      <c r="S72" s="26">
        <f>IF($A72="","",IF(OR($F72="",$G72=""),"",ROUND((MOD($G72,1)-$F72)*1440,0)))</f>
        <v/>
      </c>
      <c r="T72" s="26">
        <f>IF($A72="","",IFERROR(VLOOKUP($E72,'Lists &amp; Settings'!$A$5:$B$10,2,FALSE),""))</f>
        <v/>
      </c>
      <c r="U72" s="27">
        <f>IF($A72="","",IF($W72&lt;&gt;"OK","Review record",IF($K72="On Hold","On hold",IF(AND(OR($K72="Waiting",$K72="Checking In"),ISNUMBER($P72),ISNUMBER($T72),$P72&gt;$T72),"Target exceeded",IF(AND(OR($K72="Waiting",$K72="Checking In"),ISNUMBER($P72),ISNUMBER($T72),$T72&gt;0,$P72&gt;=0.8*$T72),"Near target","")))))</f>
        <v/>
      </c>
      <c r="V72" s="41" t="n"/>
      <c r="W72" s="27">
        <f>IF($A72="","",IF(OR($B72="",$C72="",$D72="",$E72="",$G72="",$K72="",$L72=""),"INCOMPLETE",IF(AND($H72&lt;&gt;"",$H72&lt;$G72),"TIME ERROR",IF(AND($I72&lt;&gt;"",OR($H72="",$I72&lt;$H72)),"TIME ERROR",IF(AND($J72&lt;&gt;"",OR($I72="",$J72&lt;$I72)),"TIME ERROR",IF(AND($K72="Ready for Room",$J72=""),"STATUS/TIME MISMATCH",IF(AND($K72="Checking In",$H72=""),"STATUS/TIME MISMATCH","OK")))))))</f>
        <v/>
      </c>
      <c r="X72" s="27">
        <f>IF($A72="",0,IF(OR($K72="Waiting",$K72="Checking In",$K72="On Hold"),IF(ISNUMBER($P72),$P72,0),0))</f>
        <v/>
      </c>
    </row>
    <row r="73" ht="30" customHeight="1">
      <c r="A73" s="21" t="n"/>
      <c r="B73" s="40" t="n"/>
      <c r="C73" s="21" t="n"/>
      <c r="D73" s="21" t="n"/>
      <c r="E73" s="21" t="n"/>
      <c r="F73" s="23" t="n"/>
      <c r="G73" s="41" t="n"/>
      <c r="H73" s="41" t="n"/>
      <c r="I73" s="41" t="n"/>
      <c r="J73" s="41" t="n"/>
      <c r="K73" s="21" t="n"/>
      <c r="L73" s="21" t="n"/>
      <c r="M73" s="21" t="n"/>
      <c r="N73" s="21" t="n"/>
      <c r="O73" s="25" t="n"/>
      <c r="P73" s="26">
        <f>IF($A73="","",IF($G73="","",IF($H73&lt;&gt;"",ROUND(MAX(0,($H73-$G73)*1440),0),IF(OR($K73="Waiting",$K73="On Hold"),ROUND(MAX(0,(NOW()-$G73)*1440),0),""))))</f>
        <v/>
      </c>
      <c r="Q73" s="26">
        <f>IF($A73="","",IF(OR($H73="",$I73=""),"",ROUND(MAX(0,($I73-$H73)*1440),0)))</f>
        <v/>
      </c>
      <c r="R73" s="26">
        <f>IF($A73="","",IF(OR($G73="",$J73=""),"",ROUND(MAX(0,($J73-$G73)*1440),0)))</f>
        <v/>
      </c>
      <c r="S73" s="26">
        <f>IF($A73="","",IF(OR($F73="",$G73=""),"",ROUND((MOD($G73,1)-$F73)*1440,0)))</f>
        <v/>
      </c>
      <c r="T73" s="26">
        <f>IF($A73="","",IFERROR(VLOOKUP($E73,'Lists &amp; Settings'!$A$5:$B$10,2,FALSE),""))</f>
        <v/>
      </c>
      <c r="U73" s="27">
        <f>IF($A73="","",IF($W73&lt;&gt;"OK","Review record",IF($K73="On Hold","On hold",IF(AND(OR($K73="Waiting",$K73="Checking In"),ISNUMBER($P73),ISNUMBER($T73),$P73&gt;$T73),"Target exceeded",IF(AND(OR($K73="Waiting",$K73="Checking In"),ISNUMBER($P73),ISNUMBER($T73),$T73&gt;0,$P73&gt;=0.8*$T73),"Near target","")))))</f>
        <v/>
      </c>
      <c r="V73" s="41" t="n"/>
      <c r="W73" s="27">
        <f>IF($A73="","",IF(OR($B73="",$C73="",$D73="",$E73="",$G73="",$K73="",$L73=""),"INCOMPLETE",IF(AND($H73&lt;&gt;"",$H73&lt;$G73),"TIME ERROR",IF(AND($I73&lt;&gt;"",OR($H73="",$I73&lt;$H73)),"TIME ERROR",IF(AND($J73&lt;&gt;"",OR($I73="",$J73&lt;$I73)),"TIME ERROR",IF(AND($K73="Ready for Room",$J73=""),"STATUS/TIME MISMATCH",IF(AND($K73="Checking In",$H73=""),"STATUS/TIME MISMATCH","OK")))))))</f>
        <v/>
      </c>
      <c r="X73" s="27">
        <f>IF($A73="",0,IF(OR($K73="Waiting",$K73="Checking In",$K73="On Hold"),IF(ISNUMBER($P73),$P73,0),0))</f>
        <v/>
      </c>
    </row>
    <row r="74" ht="30" customHeight="1">
      <c r="A74" s="21" t="n"/>
      <c r="B74" s="40" t="n"/>
      <c r="C74" s="21" t="n"/>
      <c r="D74" s="21" t="n"/>
      <c r="E74" s="21" t="n"/>
      <c r="F74" s="23" t="n"/>
      <c r="G74" s="41" t="n"/>
      <c r="H74" s="41" t="n"/>
      <c r="I74" s="41" t="n"/>
      <c r="J74" s="41" t="n"/>
      <c r="K74" s="21" t="n"/>
      <c r="L74" s="21" t="n"/>
      <c r="M74" s="21" t="n"/>
      <c r="N74" s="21" t="n"/>
      <c r="O74" s="25" t="n"/>
      <c r="P74" s="26">
        <f>IF($A74="","",IF($G74="","",IF($H74&lt;&gt;"",ROUND(MAX(0,($H74-$G74)*1440),0),IF(OR($K74="Waiting",$K74="On Hold"),ROUND(MAX(0,(NOW()-$G74)*1440),0),""))))</f>
        <v/>
      </c>
      <c r="Q74" s="26">
        <f>IF($A74="","",IF(OR($H74="",$I74=""),"",ROUND(MAX(0,($I74-$H74)*1440),0)))</f>
        <v/>
      </c>
      <c r="R74" s="26">
        <f>IF($A74="","",IF(OR($G74="",$J74=""),"",ROUND(MAX(0,($J74-$G74)*1440),0)))</f>
        <v/>
      </c>
      <c r="S74" s="26">
        <f>IF($A74="","",IF(OR($F74="",$G74=""),"",ROUND((MOD($G74,1)-$F74)*1440,0)))</f>
        <v/>
      </c>
      <c r="T74" s="26">
        <f>IF($A74="","",IFERROR(VLOOKUP($E74,'Lists &amp; Settings'!$A$5:$B$10,2,FALSE),""))</f>
        <v/>
      </c>
      <c r="U74" s="27">
        <f>IF($A74="","",IF($W74&lt;&gt;"OK","Review record",IF($K74="On Hold","On hold",IF(AND(OR($K74="Waiting",$K74="Checking In"),ISNUMBER($P74),ISNUMBER($T74),$P74&gt;$T74),"Target exceeded",IF(AND(OR($K74="Waiting",$K74="Checking In"),ISNUMBER($P74),ISNUMBER($T74),$T74&gt;0,$P74&gt;=0.8*$T74),"Near target","")))))</f>
        <v/>
      </c>
      <c r="V74" s="41" t="n"/>
      <c r="W74" s="27">
        <f>IF($A74="","",IF(OR($B74="",$C74="",$D74="",$E74="",$G74="",$K74="",$L74=""),"INCOMPLETE",IF(AND($H74&lt;&gt;"",$H74&lt;$G74),"TIME ERROR",IF(AND($I74&lt;&gt;"",OR($H74="",$I74&lt;$H74)),"TIME ERROR",IF(AND($J74&lt;&gt;"",OR($I74="",$J74&lt;$I74)),"TIME ERROR",IF(AND($K74="Ready for Room",$J74=""),"STATUS/TIME MISMATCH",IF(AND($K74="Checking In",$H74=""),"STATUS/TIME MISMATCH","OK")))))))</f>
        <v/>
      </c>
      <c r="X74" s="27">
        <f>IF($A74="",0,IF(OR($K74="Waiting",$K74="Checking In",$K74="On Hold"),IF(ISNUMBER($P74),$P74,0),0))</f>
        <v/>
      </c>
    </row>
    <row r="75" ht="30" customHeight="1">
      <c r="A75" s="21" t="n"/>
      <c r="B75" s="40" t="n"/>
      <c r="C75" s="21" t="n"/>
      <c r="D75" s="21" t="n"/>
      <c r="E75" s="21" t="n"/>
      <c r="F75" s="23" t="n"/>
      <c r="G75" s="41" t="n"/>
      <c r="H75" s="41" t="n"/>
      <c r="I75" s="41" t="n"/>
      <c r="J75" s="41" t="n"/>
      <c r="K75" s="21" t="n"/>
      <c r="L75" s="21" t="n"/>
      <c r="M75" s="21" t="n"/>
      <c r="N75" s="21" t="n"/>
      <c r="O75" s="25" t="n"/>
      <c r="P75" s="26">
        <f>IF($A75="","",IF($G75="","",IF($H75&lt;&gt;"",ROUND(MAX(0,($H75-$G75)*1440),0),IF(OR($K75="Waiting",$K75="On Hold"),ROUND(MAX(0,(NOW()-$G75)*1440),0),""))))</f>
        <v/>
      </c>
      <c r="Q75" s="26">
        <f>IF($A75="","",IF(OR($H75="",$I75=""),"",ROUND(MAX(0,($I75-$H75)*1440),0)))</f>
        <v/>
      </c>
      <c r="R75" s="26">
        <f>IF($A75="","",IF(OR($G75="",$J75=""),"",ROUND(MAX(0,($J75-$G75)*1440),0)))</f>
        <v/>
      </c>
      <c r="S75" s="26">
        <f>IF($A75="","",IF(OR($F75="",$G75=""),"",ROUND((MOD($G75,1)-$F75)*1440,0)))</f>
        <v/>
      </c>
      <c r="T75" s="26">
        <f>IF($A75="","",IFERROR(VLOOKUP($E75,'Lists &amp; Settings'!$A$5:$B$10,2,FALSE),""))</f>
        <v/>
      </c>
      <c r="U75" s="27">
        <f>IF($A75="","",IF($W75&lt;&gt;"OK","Review record",IF($K75="On Hold","On hold",IF(AND(OR($K75="Waiting",$K75="Checking In"),ISNUMBER($P75),ISNUMBER($T75),$P75&gt;$T75),"Target exceeded",IF(AND(OR($K75="Waiting",$K75="Checking In"),ISNUMBER($P75),ISNUMBER($T75),$T75&gt;0,$P75&gt;=0.8*$T75),"Near target","")))))</f>
        <v/>
      </c>
      <c r="V75" s="41" t="n"/>
      <c r="W75" s="27">
        <f>IF($A75="","",IF(OR($B75="",$C75="",$D75="",$E75="",$G75="",$K75="",$L75=""),"INCOMPLETE",IF(AND($H75&lt;&gt;"",$H75&lt;$G75),"TIME ERROR",IF(AND($I75&lt;&gt;"",OR($H75="",$I75&lt;$H75)),"TIME ERROR",IF(AND($J75&lt;&gt;"",OR($I75="",$J75&lt;$I75)),"TIME ERROR",IF(AND($K75="Ready for Room",$J75=""),"STATUS/TIME MISMATCH",IF(AND($K75="Checking In",$H75=""),"STATUS/TIME MISMATCH","OK")))))))</f>
        <v/>
      </c>
      <c r="X75" s="27">
        <f>IF($A75="",0,IF(OR($K75="Waiting",$K75="Checking In",$K75="On Hold"),IF(ISNUMBER($P75),$P75,0),0))</f>
        <v/>
      </c>
    </row>
    <row r="76" ht="30" customHeight="1">
      <c r="A76" s="21" t="n"/>
      <c r="B76" s="40" t="n"/>
      <c r="C76" s="21" t="n"/>
      <c r="D76" s="21" t="n"/>
      <c r="E76" s="21" t="n"/>
      <c r="F76" s="23" t="n"/>
      <c r="G76" s="41" t="n"/>
      <c r="H76" s="41" t="n"/>
      <c r="I76" s="41" t="n"/>
      <c r="J76" s="41" t="n"/>
      <c r="K76" s="21" t="n"/>
      <c r="L76" s="21" t="n"/>
      <c r="M76" s="21" t="n"/>
      <c r="N76" s="21" t="n"/>
      <c r="O76" s="25" t="n"/>
      <c r="P76" s="26">
        <f>IF($A76="","",IF($G76="","",IF($H76&lt;&gt;"",ROUND(MAX(0,($H76-$G76)*1440),0),IF(OR($K76="Waiting",$K76="On Hold"),ROUND(MAX(0,(NOW()-$G76)*1440),0),""))))</f>
        <v/>
      </c>
      <c r="Q76" s="26">
        <f>IF($A76="","",IF(OR($H76="",$I76=""),"",ROUND(MAX(0,($I76-$H76)*1440),0)))</f>
        <v/>
      </c>
      <c r="R76" s="26">
        <f>IF($A76="","",IF(OR($G76="",$J76=""),"",ROUND(MAX(0,($J76-$G76)*1440),0)))</f>
        <v/>
      </c>
      <c r="S76" s="26">
        <f>IF($A76="","",IF(OR($F76="",$G76=""),"",ROUND((MOD($G76,1)-$F76)*1440,0)))</f>
        <v/>
      </c>
      <c r="T76" s="26">
        <f>IF($A76="","",IFERROR(VLOOKUP($E76,'Lists &amp; Settings'!$A$5:$B$10,2,FALSE),""))</f>
        <v/>
      </c>
      <c r="U76" s="27">
        <f>IF($A76="","",IF($W76&lt;&gt;"OK","Review record",IF($K76="On Hold","On hold",IF(AND(OR($K76="Waiting",$K76="Checking In"),ISNUMBER($P76),ISNUMBER($T76),$P76&gt;$T76),"Target exceeded",IF(AND(OR($K76="Waiting",$K76="Checking In"),ISNUMBER($P76),ISNUMBER($T76),$T76&gt;0,$P76&gt;=0.8*$T76),"Near target","")))))</f>
        <v/>
      </c>
      <c r="V76" s="41" t="n"/>
      <c r="W76" s="27">
        <f>IF($A76="","",IF(OR($B76="",$C76="",$D76="",$E76="",$G76="",$K76="",$L76=""),"INCOMPLETE",IF(AND($H76&lt;&gt;"",$H76&lt;$G76),"TIME ERROR",IF(AND($I76&lt;&gt;"",OR($H76="",$I76&lt;$H76)),"TIME ERROR",IF(AND($J76&lt;&gt;"",OR($I76="",$J76&lt;$I76)),"TIME ERROR",IF(AND($K76="Ready for Room",$J76=""),"STATUS/TIME MISMATCH",IF(AND($K76="Checking In",$H76=""),"STATUS/TIME MISMATCH","OK")))))))</f>
        <v/>
      </c>
      <c r="X76" s="27">
        <f>IF($A76="",0,IF(OR($K76="Waiting",$K76="Checking In",$K76="On Hold"),IF(ISNUMBER($P76),$P76,0),0))</f>
        <v/>
      </c>
    </row>
    <row r="77" ht="30" customHeight="1">
      <c r="A77" s="21" t="n"/>
      <c r="B77" s="40" t="n"/>
      <c r="C77" s="21" t="n"/>
      <c r="D77" s="21" t="n"/>
      <c r="E77" s="21" t="n"/>
      <c r="F77" s="23" t="n"/>
      <c r="G77" s="41" t="n"/>
      <c r="H77" s="41" t="n"/>
      <c r="I77" s="41" t="n"/>
      <c r="J77" s="41" t="n"/>
      <c r="K77" s="21" t="n"/>
      <c r="L77" s="21" t="n"/>
      <c r="M77" s="21" t="n"/>
      <c r="N77" s="21" t="n"/>
      <c r="O77" s="25" t="n"/>
      <c r="P77" s="26">
        <f>IF($A77="","",IF($G77="","",IF($H77&lt;&gt;"",ROUND(MAX(0,($H77-$G77)*1440),0),IF(OR($K77="Waiting",$K77="On Hold"),ROUND(MAX(0,(NOW()-$G77)*1440),0),""))))</f>
        <v/>
      </c>
      <c r="Q77" s="26">
        <f>IF($A77="","",IF(OR($H77="",$I77=""),"",ROUND(MAX(0,($I77-$H77)*1440),0)))</f>
        <v/>
      </c>
      <c r="R77" s="26">
        <f>IF($A77="","",IF(OR($G77="",$J77=""),"",ROUND(MAX(0,($J77-$G77)*1440),0)))</f>
        <v/>
      </c>
      <c r="S77" s="26">
        <f>IF($A77="","",IF(OR($F77="",$G77=""),"",ROUND((MOD($G77,1)-$F77)*1440,0)))</f>
        <v/>
      </c>
      <c r="T77" s="26">
        <f>IF($A77="","",IFERROR(VLOOKUP($E77,'Lists &amp; Settings'!$A$5:$B$10,2,FALSE),""))</f>
        <v/>
      </c>
      <c r="U77" s="27">
        <f>IF($A77="","",IF($W77&lt;&gt;"OK","Review record",IF($K77="On Hold","On hold",IF(AND(OR($K77="Waiting",$K77="Checking In"),ISNUMBER($P77),ISNUMBER($T77),$P77&gt;$T77),"Target exceeded",IF(AND(OR($K77="Waiting",$K77="Checking In"),ISNUMBER($P77),ISNUMBER($T77),$T77&gt;0,$P77&gt;=0.8*$T77),"Near target","")))))</f>
        <v/>
      </c>
      <c r="V77" s="41" t="n"/>
      <c r="W77" s="27">
        <f>IF($A77="","",IF(OR($B77="",$C77="",$D77="",$E77="",$G77="",$K77="",$L77=""),"INCOMPLETE",IF(AND($H77&lt;&gt;"",$H77&lt;$G77),"TIME ERROR",IF(AND($I77&lt;&gt;"",OR($H77="",$I77&lt;$H77)),"TIME ERROR",IF(AND($J77&lt;&gt;"",OR($I77="",$J77&lt;$I77)),"TIME ERROR",IF(AND($K77="Ready for Room",$J77=""),"STATUS/TIME MISMATCH",IF(AND($K77="Checking In",$H77=""),"STATUS/TIME MISMATCH","OK")))))))</f>
        <v/>
      </c>
      <c r="X77" s="27">
        <f>IF($A77="",0,IF(OR($K77="Waiting",$K77="Checking In",$K77="On Hold"),IF(ISNUMBER($P77),$P77,0),0))</f>
        <v/>
      </c>
    </row>
    <row r="78" ht="30" customHeight="1">
      <c r="A78" s="21" t="n"/>
      <c r="B78" s="40" t="n"/>
      <c r="C78" s="21" t="n"/>
      <c r="D78" s="21" t="n"/>
      <c r="E78" s="21" t="n"/>
      <c r="F78" s="23" t="n"/>
      <c r="G78" s="41" t="n"/>
      <c r="H78" s="41" t="n"/>
      <c r="I78" s="41" t="n"/>
      <c r="J78" s="41" t="n"/>
      <c r="K78" s="21" t="n"/>
      <c r="L78" s="21" t="n"/>
      <c r="M78" s="21" t="n"/>
      <c r="N78" s="21" t="n"/>
      <c r="O78" s="25" t="n"/>
      <c r="P78" s="26">
        <f>IF($A78="","",IF($G78="","",IF($H78&lt;&gt;"",ROUND(MAX(0,($H78-$G78)*1440),0),IF(OR($K78="Waiting",$K78="On Hold"),ROUND(MAX(0,(NOW()-$G78)*1440),0),""))))</f>
        <v/>
      </c>
      <c r="Q78" s="26">
        <f>IF($A78="","",IF(OR($H78="",$I78=""),"",ROUND(MAX(0,($I78-$H78)*1440),0)))</f>
        <v/>
      </c>
      <c r="R78" s="26">
        <f>IF($A78="","",IF(OR($G78="",$J78=""),"",ROUND(MAX(0,($J78-$G78)*1440),0)))</f>
        <v/>
      </c>
      <c r="S78" s="26">
        <f>IF($A78="","",IF(OR($F78="",$G78=""),"",ROUND((MOD($G78,1)-$F78)*1440,0)))</f>
        <v/>
      </c>
      <c r="T78" s="26">
        <f>IF($A78="","",IFERROR(VLOOKUP($E78,'Lists &amp; Settings'!$A$5:$B$10,2,FALSE),""))</f>
        <v/>
      </c>
      <c r="U78" s="27">
        <f>IF($A78="","",IF($W78&lt;&gt;"OK","Review record",IF($K78="On Hold","On hold",IF(AND(OR($K78="Waiting",$K78="Checking In"),ISNUMBER($P78),ISNUMBER($T78),$P78&gt;$T78),"Target exceeded",IF(AND(OR($K78="Waiting",$K78="Checking In"),ISNUMBER($P78),ISNUMBER($T78),$T78&gt;0,$P78&gt;=0.8*$T78),"Near target","")))))</f>
        <v/>
      </c>
      <c r="V78" s="41" t="n"/>
      <c r="W78" s="27">
        <f>IF($A78="","",IF(OR($B78="",$C78="",$D78="",$E78="",$G78="",$K78="",$L78=""),"INCOMPLETE",IF(AND($H78&lt;&gt;"",$H78&lt;$G78),"TIME ERROR",IF(AND($I78&lt;&gt;"",OR($H78="",$I78&lt;$H78)),"TIME ERROR",IF(AND($J78&lt;&gt;"",OR($I78="",$J78&lt;$I78)),"TIME ERROR",IF(AND($K78="Ready for Room",$J78=""),"STATUS/TIME MISMATCH",IF(AND($K78="Checking In",$H78=""),"STATUS/TIME MISMATCH","OK")))))))</f>
        <v/>
      </c>
      <c r="X78" s="27">
        <f>IF($A78="",0,IF(OR($K78="Waiting",$K78="Checking In",$K78="On Hold"),IF(ISNUMBER($P78),$P78,0),0))</f>
        <v/>
      </c>
    </row>
    <row r="79" ht="30" customHeight="1">
      <c r="A79" s="21" t="n"/>
      <c r="B79" s="40" t="n"/>
      <c r="C79" s="21" t="n"/>
      <c r="D79" s="21" t="n"/>
      <c r="E79" s="21" t="n"/>
      <c r="F79" s="23" t="n"/>
      <c r="G79" s="41" t="n"/>
      <c r="H79" s="41" t="n"/>
      <c r="I79" s="41" t="n"/>
      <c r="J79" s="41" t="n"/>
      <c r="K79" s="21" t="n"/>
      <c r="L79" s="21" t="n"/>
      <c r="M79" s="21" t="n"/>
      <c r="N79" s="21" t="n"/>
      <c r="O79" s="25" t="n"/>
      <c r="P79" s="26">
        <f>IF($A79="","",IF($G79="","",IF($H79&lt;&gt;"",ROUND(MAX(0,($H79-$G79)*1440),0),IF(OR($K79="Waiting",$K79="On Hold"),ROUND(MAX(0,(NOW()-$G79)*1440),0),""))))</f>
        <v/>
      </c>
      <c r="Q79" s="26">
        <f>IF($A79="","",IF(OR($H79="",$I79=""),"",ROUND(MAX(0,($I79-$H79)*1440),0)))</f>
        <v/>
      </c>
      <c r="R79" s="26">
        <f>IF($A79="","",IF(OR($G79="",$J79=""),"",ROUND(MAX(0,($J79-$G79)*1440),0)))</f>
        <v/>
      </c>
      <c r="S79" s="26">
        <f>IF($A79="","",IF(OR($F79="",$G79=""),"",ROUND((MOD($G79,1)-$F79)*1440,0)))</f>
        <v/>
      </c>
      <c r="T79" s="26">
        <f>IF($A79="","",IFERROR(VLOOKUP($E79,'Lists &amp; Settings'!$A$5:$B$10,2,FALSE),""))</f>
        <v/>
      </c>
      <c r="U79" s="27">
        <f>IF($A79="","",IF($W79&lt;&gt;"OK","Review record",IF($K79="On Hold","On hold",IF(AND(OR($K79="Waiting",$K79="Checking In"),ISNUMBER($P79),ISNUMBER($T79),$P79&gt;$T79),"Target exceeded",IF(AND(OR($K79="Waiting",$K79="Checking In"),ISNUMBER($P79),ISNUMBER($T79),$T79&gt;0,$P79&gt;=0.8*$T79),"Near target","")))))</f>
        <v/>
      </c>
      <c r="V79" s="41" t="n"/>
      <c r="W79" s="27">
        <f>IF($A79="","",IF(OR($B79="",$C79="",$D79="",$E79="",$G79="",$K79="",$L79=""),"INCOMPLETE",IF(AND($H79&lt;&gt;"",$H79&lt;$G79),"TIME ERROR",IF(AND($I79&lt;&gt;"",OR($H79="",$I79&lt;$H79)),"TIME ERROR",IF(AND($J79&lt;&gt;"",OR($I79="",$J79&lt;$I79)),"TIME ERROR",IF(AND($K79="Ready for Room",$J79=""),"STATUS/TIME MISMATCH",IF(AND($K79="Checking In",$H79=""),"STATUS/TIME MISMATCH","OK")))))))</f>
        <v/>
      </c>
      <c r="X79" s="27">
        <f>IF($A79="",0,IF(OR($K79="Waiting",$K79="Checking In",$K79="On Hold"),IF(ISNUMBER($P79),$P79,0),0))</f>
        <v/>
      </c>
    </row>
    <row r="80" ht="30" customHeight="1">
      <c r="A80" s="21" t="n"/>
      <c r="B80" s="40" t="n"/>
      <c r="C80" s="21" t="n"/>
      <c r="D80" s="21" t="n"/>
      <c r="E80" s="21" t="n"/>
      <c r="F80" s="23" t="n"/>
      <c r="G80" s="41" t="n"/>
      <c r="H80" s="41" t="n"/>
      <c r="I80" s="41" t="n"/>
      <c r="J80" s="41" t="n"/>
      <c r="K80" s="21" t="n"/>
      <c r="L80" s="21" t="n"/>
      <c r="M80" s="21" t="n"/>
      <c r="N80" s="21" t="n"/>
      <c r="O80" s="25" t="n"/>
      <c r="P80" s="26">
        <f>IF($A80="","",IF($G80="","",IF($H80&lt;&gt;"",ROUND(MAX(0,($H80-$G80)*1440),0),IF(OR($K80="Waiting",$K80="On Hold"),ROUND(MAX(0,(NOW()-$G80)*1440),0),""))))</f>
        <v/>
      </c>
      <c r="Q80" s="26">
        <f>IF($A80="","",IF(OR($H80="",$I80=""),"",ROUND(MAX(0,($I80-$H80)*1440),0)))</f>
        <v/>
      </c>
      <c r="R80" s="26">
        <f>IF($A80="","",IF(OR($G80="",$J80=""),"",ROUND(MAX(0,($J80-$G80)*1440),0)))</f>
        <v/>
      </c>
      <c r="S80" s="26">
        <f>IF($A80="","",IF(OR($F80="",$G80=""),"",ROUND((MOD($G80,1)-$F80)*1440,0)))</f>
        <v/>
      </c>
      <c r="T80" s="26">
        <f>IF($A80="","",IFERROR(VLOOKUP($E80,'Lists &amp; Settings'!$A$5:$B$10,2,FALSE),""))</f>
        <v/>
      </c>
      <c r="U80" s="27">
        <f>IF($A80="","",IF($W80&lt;&gt;"OK","Review record",IF($K80="On Hold","On hold",IF(AND(OR($K80="Waiting",$K80="Checking In"),ISNUMBER($P80),ISNUMBER($T80),$P80&gt;$T80),"Target exceeded",IF(AND(OR($K80="Waiting",$K80="Checking In"),ISNUMBER($P80),ISNUMBER($T80),$T80&gt;0,$P80&gt;=0.8*$T80),"Near target","")))))</f>
        <v/>
      </c>
      <c r="V80" s="41" t="n"/>
      <c r="W80" s="27">
        <f>IF($A80="","",IF(OR($B80="",$C80="",$D80="",$E80="",$G80="",$K80="",$L80=""),"INCOMPLETE",IF(AND($H80&lt;&gt;"",$H80&lt;$G80),"TIME ERROR",IF(AND($I80&lt;&gt;"",OR($H80="",$I80&lt;$H80)),"TIME ERROR",IF(AND($J80&lt;&gt;"",OR($I80="",$J80&lt;$I80)),"TIME ERROR",IF(AND($K80="Ready for Room",$J80=""),"STATUS/TIME MISMATCH",IF(AND($K80="Checking In",$H80=""),"STATUS/TIME MISMATCH","OK")))))))</f>
        <v/>
      </c>
      <c r="X80" s="27">
        <f>IF($A80="",0,IF(OR($K80="Waiting",$K80="Checking In",$K80="On Hold"),IF(ISNUMBER($P80),$P80,0),0))</f>
        <v/>
      </c>
    </row>
    <row r="81" ht="30" customHeight="1">
      <c r="A81" s="21" t="n"/>
      <c r="B81" s="40" t="n"/>
      <c r="C81" s="21" t="n"/>
      <c r="D81" s="21" t="n"/>
      <c r="E81" s="21" t="n"/>
      <c r="F81" s="23" t="n"/>
      <c r="G81" s="41" t="n"/>
      <c r="H81" s="41" t="n"/>
      <c r="I81" s="41" t="n"/>
      <c r="J81" s="41" t="n"/>
      <c r="K81" s="21" t="n"/>
      <c r="L81" s="21" t="n"/>
      <c r="M81" s="21" t="n"/>
      <c r="N81" s="21" t="n"/>
      <c r="O81" s="25" t="n"/>
      <c r="P81" s="26">
        <f>IF($A81="","",IF($G81="","",IF($H81&lt;&gt;"",ROUND(MAX(0,($H81-$G81)*1440),0),IF(OR($K81="Waiting",$K81="On Hold"),ROUND(MAX(0,(NOW()-$G81)*1440),0),""))))</f>
        <v/>
      </c>
      <c r="Q81" s="26">
        <f>IF($A81="","",IF(OR($H81="",$I81=""),"",ROUND(MAX(0,($I81-$H81)*1440),0)))</f>
        <v/>
      </c>
      <c r="R81" s="26">
        <f>IF($A81="","",IF(OR($G81="",$J81=""),"",ROUND(MAX(0,($J81-$G81)*1440),0)))</f>
        <v/>
      </c>
      <c r="S81" s="26">
        <f>IF($A81="","",IF(OR($F81="",$G81=""),"",ROUND((MOD($G81,1)-$F81)*1440,0)))</f>
        <v/>
      </c>
      <c r="T81" s="26">
        <f>IF($A81="","",IFERROR(VLOOKUP($E81,'Lists &amp; Settings'!$A$5:$B$10,2,FALSE),""))</f>
        <v/>
      </c>
      <c r="U81" s="27">
        <f>IF($A81="","",IF($W81&lt;&gt;"OK","Review record",IF($K81="On Hold","On hold",IF(AND(OR($K81="Waiting",$K81="Checking In"),ISNUMBER($P81),ISNUMBER($T81),$P81&gt;$T81),"Target exceeded",IF(AND(OR($K81="Waiting",$K81="Checking In"),ISNUMBER($P81),ISNUMBER($T81),$T81&gt;0,$P81&gt;=0.8*$T81),"Near target","")))))</f>
        <v/>
      </c>
      <c r="V81" s="41" t="n"/>
      <c r="W81" s="27">
        <f>IF($A81="","",IF(OR($B81="",$C81="",$D81="",$E81="",$G81="",$K81="",$L81=""),"INCOMPLETE",IF(AND($H81&lt;&gt;"",$H81&lt;$G81),"TIME ERROR",IF(AND($I81&lt;&gt;"",OR($H81="",$I81&lt;$H81)),"TIME ERROR",IF(AND($J81&lt;&gt;"",OR($I81="",$J81&lt;$I81)),"TIME ERROR",IF(AND($K81="Ready for Room",$J81=""),"STATUS/TIME MISMATCH",IF(AND($K81="Checking In",$H81=""),"STATUS/TIME MISMATCH","OK")))))))</f>
        <v/>
      </c>
      <c r="X81" s="27">
        <f>IF($A81="",0,IF(OR($K81="Waiting",$K81="Checking In",$K81="On Hold"),IF(ISNUMBER($P81),$P81,0),0))</f>
        <v/>
      </c>
    </row>
    <row r="82" ht="30" customHeight="1">
      <c r="A82" s="21" t="n"/>
      <c r="B82" s="40" t="n"/>
      <c r="C82" s="21" t="n"/>
      <c r="D82" s="21" t="n"/>
      <c r="E82" s="21" t="n"/>
      <c r="F82" s="23" t="n"/>
      <c r="G82" s="41" t="n"/>
      <c r="H82" s="41" t="n"/>
      <c r="I82" s="41" t="n"/>
      <c r="J82" s="41" t="n"/>
      <c r="K82" s="21" t="n"/>
      <c r="L82" s="21" t="n"/>
      <c r="M82" s="21" t="n"/>
      <c r="N82" s="21" t="n"/>
      <c r="O82" s="25" t="n"/>
      <c r="P82" s="26">
        <f>IF($A82="","",IF($G82="","",IF($H82&lt;&gt;"",ROUND(MAX(0,($H82-$G82)*1440),0),IF(OR($K82="Waiting",$K82="On Hold"),ROUND(MAX(0,(NOW()-$G82)*1440),0),""))))</f>
        <v/>
      </c>
      <c r="Q82" s="26">
        <f>IF($A82="","",IF(OR($H82="",$I82=""),"",ROUND(MAX(0,($I82-$H82)*1440),0)))</f>
        <v/>
      </c>
      <c r="R82" s="26">
        <f>IF($A82="","",IF(OR($G82="",$J82=""),"",ROUND(MAX(0,($J82-$G82)*1440),0)))</f>
        <v/>
      </c>
      <c r="S82" s="26">
        <f>IF($A82="","",IF(OR($F82="",$G82=""),"",ROUND((MOD($G82,1)-$F82)*1440,0)))</f>
        <v/>
      </c>
      <c r="T82" s="26">
        <f>IF($A82="","",IFERROR(VLOOKUP($E82,'Lists &amp; Settings'!$A$5:$B$10,2,FALSE),""))</f>
        <v/>
      </c>
      <c r="U82" s="27">
        <f>IF($A82="","",IF($W82&lt;&gt;"OK","Review record",IF($K82="On Hold","On hold",IF(AND(OR($K82="Waiting",$K82="Checking In"),ISNUMBER($P82),ISNUMBER($T82),$P82&gt;$T82),"Target exceeded",IF(AND(OR($K82="Waiting",$K82="Checking In"),ISNUMBER($P82),ISNUMBER($T82),$T82&gt;0,$P82&gt;=0.8*$T82),"Near target","")))))</f>
        <v/>
      </c>
      <c r="V82" s="41" t="n"/>
      <c r="W82" s="27">
        <f>IF($A82="","",IF(OR($B82="",$C82="",$D82="",$E82="",$G82="",$K82="",$L82=""),"INCOMPLETE",IF(AND($H82&lt;&gt;"",$H82&lt;$G82),"TIME ERROR",IF(AND($I82&lt;&gt;"",OR($H82="",$I82&lt;$H82)),"TIME ERROR",IF(AND($J82&lt;&gt;"",OR($I82="",$J82&lt;$I82)),"TIME ERROR",IF(AND($K82="Ready for Room",$J82=""),"STATUS/TIME MISMATCH",IF(AND($K82="Checking In",$H82=""),"STATUS/TIME MISMATCH","OK")))))))</f>
        <v/>
      </c>
      <c r="X82" s="27">
        <f>IF($A82="",0,IF(OR($K82="Waiting",$K82="Checking In",$K82="On Hold"),IF(ISNUMBER($P82),$P82,0),0))</f>
        <v/>
      </c>
    </row>
    <row r="83" ht="30" customHeight="1">
      <c r="A83" s="21" t="n"/>
      <c r="B83" s="40" t="n"/>
      <c r="C83" s="21" t="n"/>
      <c r="D83" s="21" t="n"/>
      <c r="E83" s="21" t="n"/>
      <c r="F83" s="23" t="n"/>
      <c r="G83" s="41" t="n"/>
      <c r="H83" s="41" t="n"/>
      <c r="I83" s="41" t="n"/>
      <c r="J83" s="41" t="n"/>
      <c r="K83" s="21" t="n"/>
      <c r="L83" s="21" t="n"/>
      <c r="M83" s="21" t="n"/>
      <c r="N83" s="21" t="n"/>
      <c r="O83" s="25" t="n"/>
      <c r="P83" s="26">
        <f>IF($A83="","",IF($G83="","",IF($H83&lt;&gt;"",ROUND(MAX(0,($H83-$G83)*1440),0),IF(OR($K83="Waiting",$K83="On Hold"),ROUND(MAX(0,(NOW()-$G83)*1440),0),""))))</f>
        <v/>
      </c>
      <c r="Q83" s="26">
        <f>IF($A83="","",IF(OR($H83="",$I83=""),"",ROUND(MAX(0,($I83-$H83)*1440),0)))</f>
        <v/>
      </c>
      <c r="R83" s="26">
        <f>IF($A83="","",IF(OR($G83="",$J83=""),"",ROUND(MAX(0,($J83-$G83)*1440),0)))</f>
        <v/>
      </c>
      <c r="S83" s="26">
        <f>IF($A83="","",IF(OR($F83="",$G83=""),"",ROUND((MOD($G83,1)-$F83)*1440,0)))</f>
        <v/>
      </c>
      <c r="T83" s="26">
        <f>IF($A83="","",IFERROR(VLOOKUP($E83,'Lists &amp; Settings'!$A$5:$B$10,2,FALSE),""))</f>
        <v/>
      </c>
      <c r="U83" s="27">
        <f>IF($A83="","",IF($W83&lt;&gt;"OK","Review record",IF($K83="On Hold","On hold",IF(AND(OR($K83="Waiting",$K83="Checking In"),ISNUMBER($P83),ISNUMBER($T83),$P83&gt;$T83),"Target exceeded",IF(AND(OR($K83="Waiting",$K83="Checking In"),ISNUMBER($P83),ISNUMBER($T83),$T83&gt;0,$P83&gt;=0.8*$T83),"Near target","")))))</f>
        <v/>
      </c>
      <c r="V83" s="41" t="n"/>
      <c r="W83" s="27">
        <f>IF($A83="","",IF(OR($B83="",$C83="",$D83="",$E83="",$G83="",$K83="",$L83=""),"INCOMPLETE",IF(AND($H83&lt;&gt;"",$H83&lt;$G83),"TIME ERROR",IF(AND($I83&lt;&gt;"",OR($H83="",$I83&lt;$H83)),"TIME ERROR",IF(AND($J83&lt;&gt;"",OR($I83="",$J83&lt;$I83)),"TIME ERROR",IF(AND($K83="Ready for Room",$J83=""),"STATUS/TIME MISMATCH",IF(AND($K83="Checking In",$H83=""),"STATUS/TIME MISMATCH","OK")))))))</f>
        <v/>
      </c>
      <c r="X83" s="27">
        <f>IF($A83="",0,IF(OR($K83="Waiting",$K83="Checking In",$K83="On Hold"),IF(ISNUMBER($P83),$P83,0),0))</f>
        <v/>
      </c>
    </row>
    <row r="84" ht="30" customHeight="1">
      <c r="A84" s="21" t="n"/>
      <c r="B84" s="40" t="n"/>
      <c r="C84" s="21" t="n"/>
      <c r="D84" s="21" t="n"/>
      <c r="E84" s="21" t="n"/>
      <c r="F84" s="23" t="n"/>
      <c r="G84" s="41" t="n"/>
      <c r="H84" s="41" t="n"/>
      <c r="I84" s="41" t="n"/>
      <c r="J84" s="41" t="n"/>
      <c r="K84" s="21" t="n"/>
      <c r="L84" s="21" t="n"/>
      <c r="M84" s="21" t="n"/>
      <c r="N84" s="21" t="n"/>
      <c r="O84" s="25" t="n"/>
      <c r="P84" s="26">
        <f>IF($A84="","",IF($G84="","",IF($H84&lt;&gt;"",ROUND(MAX(0,($H84-$G84)*1440),0),IF(OR($K84="Waiting",$K84="On Hold"),ROUND(MAX(0,(NOW()-$G84)*1440),0),""))))</f>
        <v/>
      </c>
      <c r="Q84" s="26">
        <f>IF($A84="","",IF(OR($H84="",$I84=""),"",ROUND(MAX(0,($I84-$H84)*1440),0)))</f>
        <v/>
      </c>
      <c r="R84" s="26">
        <f>IF($A84="","",IF(OR($G84="",$J84=""),"",ROUND(MAX(0,($J84-$G84)*1440),0)))</f>
        <v/>
      </c>
      <c r="S84" s="26">
        <f>IF($A84="","",IF(OR($F84="",$G84=""),"",ROUND((MOD($G84,1)-$F84)*1440,0)))</f>
        <v/>
      </c>
      <c r="T84" s="26">
        <f>IF($A84="","",IFERROR(VLOOKUP($E84,'Lists &amp; Settings'!$A$5:$B$10,2,FALSE),""))</f>
        <v/>
      </c>
      <c r="U84" s="27">
        <f>IF($A84="","",IF($W84&lt;&gt;"OK","Review record",IF($K84="On Hold","On hold",IF(AND(OR($K84="Waiting",$K84="Checking In"),ISNUMBER($P84),ISNUMBER($T84),$P84&gt;$T84),"Target exceeded",IF(AND(OR($K84="Waiting",$K84="Checking In"),ISNUMBER($P84),ISNUMBER($T84),$T84&gt;0,$P84&gt;=0.8*$T84),"Near target","")))))</f>
        <v/>
      </c>
      <c r="V84" s="41" t="n"/>
      <c r="W84" s="27">
        <f>IF($A84="","",IF(OR($B84="",$C84="",$D84="",$E84="",$G84="",$K84="",$L84=""),"INCOMPLETE",IF(AND($H84&lt;&gt;"",$H84&lt;$G84),"TIME ERROR",IF(AND($I84&lt;&gt;"",OR($H84="",$I84&lt;$H84)),"TIME ERROR",IF(AND($J84&lt;&gt;"",OR($I84="",$J84&lt;$I84)),"TIME ERROR",IF(AND($K84="Ready for Room",$J84=""),"STATUS/TIME MISMATCH",IF(AND($K84="Checking In",$H84=""),"STATUS/TIME MISMATCH","OK")))))))</f>
        <v/>
      </c>
      <c r="X84" s="27">
        <f>IF($A84="",0,IF(OR($K84="Waiting",$K84="Checking In",$K84="On Hold"),IF(ISNUMBER($P84),$P84,0),0))</f>
        <v/>
      </c>
    </row>
    <row r="85" ht="30" customHeight="1">
      <c r="A85" s="21" t="n"/>
      <c r="B85" s="40" t="n"/>
      <c r="C85" s="21" t="n"/>
      <c r="D85" s="21" t="n"/>
      <c r="E85" s="21" t="n"/>
      <c r="F85" s="23" t="n"/>
      <c r="G85" s="41" t="n"/>
      <c r="H85" s="41" t="n"/>
      <c r="I85" s="41" t="n"/>
      <c r="J85" s="41" t="n"/>
      <c r="K85" s="21" t="n"/>
      <c r="L85" s="21" t="n"/>
      <c r="M85" s="21" t="n"/>
      <c r="N85" s="21" t="n"/>
      <c r="O85" s="25" t="n"/>
      <c r="P85" s="26">
        <f>IF($A85="","",IF($G85="","",IF($H85&lt;&gt;"",ROUND(MAX(0,($H85-$G85)*1440),0),IF(OR($K85="Waiting",$K85="On Hold"),ROUND(MAX(0,(NOW()-$G85)*1440),0),""))))</f>
        <v/>
      </c>
      <c r="Q85" s="26">
        <f>IF($A85="","",IF(OR($H85="",$I85=""),"",ROUND(MAX(0,($I85-$H85)*1440),0)))</f>
        <v/>
      </c>
      <c r="R85" s="26">
        <f>IF($A85="","",IF(OR($G85="",$J85=""),"",ROUND(MAX(0,($J85-$G85)*1440),0)))</f>
        <v/>
      </c>
      <c r="S85" s="26">
        <f>IF($A85="","",IF(OR($F85="",$G85=""),"",ROUND((MOD($G85,1)-$F85)*1440,0)))</f>
        <v/>
      </c>
      <c r="T85" s="26">
        <f>IF($A85="","",IFERROR(VLOOKUP($E85,'Lists &amp; Settings'!$A$5:$B$10,2,FALSE),""))</f>
        <v/>
      </c>
      <c r="U85" s="27">
        <f>IF($A85="","",IF($W85&lt;&gt;"OK","Review record",IF($K85="On Hold","On hold",IF(AND(OR($K85="Waiting",$K85="Checking In"),ISNUMBER($P85),ISNUMBER($T85),$P85&gt;$T85),"Target exceeded",IF(AND(OR($K85="Waiting",$K85="Checking In"),ISNUMBER($P85),ISNUMBER($T85),$T85&gt;0,$P85&gt;=0.8*$T85),"Near target","")))))</f>
        <v/>
      </c>
      <c r="V85" s="41" t="n"/>
      <c r="W85" s="27">
        <f>IF($A85="","",IF(OR($B85="",$C85="",$D85="",$E85="",$G85="",$K85="",$L85=""),"INCOMPLETE",IF(AND($H85&lt;&gt;"",$H85&lt;$G85),"TIME ERROR",IF(AND($I85&lt;&gt;"",OR($H85="",$I85&lt;$H85)),"TIME ERROR",IF(AND($J85&lt;&gt;"",OR($I85="",$J85&lt;$I85)),"TIME ERROR",IF(AND($K85="Ready for Room",$J85=""),"STATUS/TIME MISMATCH",IF(AND($K85="Checking In",$H85=""),"STATUS/TIME MISMATCH","OK")))))))</f>
        <v/>
      </c>
      <c r="X85" s="27">
        <f>IF($A85="",0,IF(OR($K85="Waiting",$K85="Checking In",$K85="On Hold"),IF(ISNUMBER($P85),$P85,0),0))</f>
        <v/>
      </c>
    </row>
    <row r="86" ht="30" customHeight="1">
      <c r="A86" s="21" t="n"/>
      <c r="B86" s="40" t="n"/>
      <c r="C86" s="21" t="n"/>
      <c r="D86" s="21" t="n"/>
      <c r="E86" s="21" t="n"/>
      <c r="F86" s="23" t="n"/>
      <c r="G86" s="41" t="n"/>
      <c r="H86" s="41" t="n"/>
      <c r="I86" s="41" t="n"/>
      <c r="J86" s="41" t="n"/>
      <c r="K86" s="21" t="n"/>
      <c r="L86" s="21" t="n"/>
      <c r="M86" s="21" t="n"/>
      <c r="N86" s="21" t="n"/>
      <c r="O86" s="25" t="n"/>
      <c r="P86" s="26">
        <f>IF($A86="","",IF($G86="","",IF($H86&lt;&gt;"",ROUND(MAX(0,($H86-$G86)*1440),0),IF(OR($K86="Waiting",$K86="On Hold"),ROUND(MAX(0,(NOW()-$G86)*1440),0),""))))</f>
        <v/>
      </c>
      <c r="Q86" s="26">
        <f>IF($A86="","",IF(OR($H86="",$I86=""),"",ROUND(MAX(0,($I86-$H86)*1440),0)))</f>
        <v/>
      </c>
      <c r="R86" s="26">
        <f>IF($A86="","",IF(OR($G86="",$J86=""),"",ROUND(MAX(0,($J86-$G86)*1440),0)))</f>
        <v/>
      </c>
      <c r="S86" s="26">
        <f>IF($A86="","",IF(OR($F86="",$G86=""),"",ROUND((MOD($G86,1)-$F86)*1440,0)))</f>
        <v/>
      </c>
      <c r="T86" s="26">
        <f>IF($A86="","",IFERROR(VLOOKUP($E86,'Lists &amp; Settings'!$A$5:$B$10,2,FALSE),""))</f>
        <v/>
      </c>
      <c r="U86" s="27">
        <f>IF($A86="","",IF($W86&lt;&gt;"OK","Review record",IF($K86="On Hold","On hold",IF(AND(OR($K86="Waiting",$K86="Checking In"),ISNUMBER($P86),ISNUMBER($T86),$P86&gt;$T86),"Target exceeded",IF(AND(OR($K86="Waiting",$K86="Checking In"),ISNUMBER($P86),ISNUMBER($T86),$T86&gt;0,$P86&gt;=0.8*$T86),"Near target","")))))</f>
        <v/>
      </c>
      <c r="V86" s="41" t="n"/>
      <c r="W86" s="27">
        <f>IF($A86="","",IF(OR($B86="",$C86="",$D86="",$E86="",$G86="",$K86="",$L86=""),"INCOMPLETE",IF(AND($H86&lt;&gt;"",$H86&lt;$G86),"TIME ERROR",IF(AND($I86&lt;&gt;"",OR($H86="",$I86&lt;$H86)),"TIME ERROR",IF(AND($J86&lt;&gt;"",OR($I86="",$J86&lt;$I86)),"TIME ERROR",IF(AND($K86="Ready for Room",$J86=""),"STATUS/TIME MISMATCH",IF(AND($K86="Checking In",$H86=""),"STATUS/TIME MISMATCH","OK")))))))</f>
        <v/>
      </c>
      <c r="X86" s="27">
        <f>IF($A86="",0,IF(OR($K86="Waiting",$K86="Checking In",$K86="On Hold"),IF(ISNUMBER($P86),$P86,0),0))</f>
        <v/>
      </c>
    </row>
    <row r="87" ht="30" customHeight="1">
      <c r="A87" s="21" t="n"/>
      <c r="B87" s="40" t="n"/>
      <c r="C87" s="21" t="n"/>
      <c r="D87" s="21" t="n"/>
      <c r="E87" s="21" t="n"/>
      <c r="F87" s="23" t="n"/>
      <c r="G87" s="41" t="n"/>
      <c r="H87" s="41" t="n"/>
      <c r="I87" s="41" t="n"/>
      <c r="J87" s="41" t="n"/>
      <c r="K87" s="21" t="n"/>
      <c r="L87" s="21" t="n"/>
      <c r="M87" s="21" t="n"/>
      <c r="N87" s="21" t="n"/>
      <c r="O87" s="25" t="n"/>
      <c r="P87" s="26">
        <f>IF($A87="","",IF($G87="","",IF($H87&lt;&gt;"",ROUND(MAX(0,($H87-$G87)*1440),0),IF(OR($K87="Waiting",$K87="On Hold"),ROUND(MAX(0,(NOW()-$G87)*1440),0),""))))</f>
        <v/>
      </c>
      <c r="Q87" s="26">
        <f>IF($A87="","",IF(OR($H87="",$I87=""),"",ROUND(MAX(0,($I87-$H87)*1440),0)))</f>
        <v/>
      </c>
      <c r="R87" s="26">
        <f>IF($A87="","",IF(OR($G87="",$J87=""),"",ROUND(MAX(0,($J87-$G87)*1440),0)))</f>
        <v/>
      </c>
      <c r="S87" s="26">
        <f>IF($A87="","",IF(OR($F87="",$G87=""),"",ROUND((MOD($G87,1)-$F87)*1440,0)))</f>
        <v/>
      </c>
      <c r="T87" s="26">
        <f>IF($A87="","",IFERROR(VLOOKUP($E87,'Lists &amp; Settings'!$A$5:$B$10,2,FALSE),""))</f>
        <v/>
      </c>
      <c r="U87" s="27">
        <f>IF($A87="","",IF($W87&lt;&gt;"OK","Review record",IF($K87="On Hold","On hold",IF(AND(OR($K87="Waiting",$K87="Checking In"),ISNUMBER($P87),ISNUMBER($T87),$P87&gt;$T87),"Target exceeded",IF(AND(OR($K87="Waiting",$K87="Checking In"),ISNUMBER($P87),ISNUMBER($T87),$T87&gt;0,$P87&gt;=0.8*$T87),"Near target","")))))</f>
        <v/>
      </c>
      <c r="V87" s="41" t="n"/>
      <c r="W87" s="27">
        <f>IF($A87="","",IF(OR($B87="",$C87="",$D87="",$E87="",$G87="",$K87="",$L87=""),"INCOMPLETE",IF(AND($H87&lt;&gt;"",$H87&lt;$G87),"TIME ERROR",IF(AND($I87&lt;&gt;"",OR($H87="",$I87&lt;$H87)),"TIME ERROR",IF(AND($J87&lt;&gt;"",OR($I87="",$J87&lt;$I87)),"TIME ERROR",IF(AND($K87="Ready for Room",$J87=""),"STATUS/TIME MISMATCH",IF(AND($K87="Checking In",$H87=""),"STATUS/TIME MISMATCH","OK")))))))</f>
        <v/>
      </c>
      <c r="X87" s="27">
        <f>IF($A87="",0,IF(OR($K87="Waiting",$K87="Checking In",$K87="On Hold"),IF(ISNUMBER($P87),$P87,0),0))</f>
        <v/>
      </c>
    </row>
    <row r="88" ht="30" customHeight="1">
      <c r="A88" s="21" t="n"/>
      <c r="B88" s="40" t="n"/>
      <c r="C88" s="21" t="n"/>
      <c r="D88" s="21" t="n"/>
      <c r="E88" s="21" t="n"/>
      <c r="F88" s="23" t="n"/>
      <c r="G88" s="41" t="n"/>
      <c r="H88" s="41" t="n"/>
      <c r="I88" s="41" t="n"/>
      <c r="J88" s="41" t="n"/>
      <c r="K88" s="21" t="n"/>
      <c r="L88" s="21" t="n"/>
      <c r="M88" s="21" t="n"/>
      <c r="N88" s="21" t="n"/>
      <c r="O88" s="25" t="n"/>
      <c r="P88" s="26">
        <f>IF($A88="","",IF($G88="","",IF($H88&lt;&gt;"",ROUND(MAX(0,($H88-$G88)*1440),0),IF(OR($K88="Waiting",$K88="On Hold"),ROUND(MAX(0,(NOW()-$G88)*1440),0),""))))</f>
        <v/>
      </c>
      <c r="Q88" s="26">
        <f>IF($A88="","",IF(OR($H88="",$I88=""),"",ROUND(MAX(0,($I88-$H88)*1440),0)))</f>
        <v/>
      </c>
      <c r="R88" s="26">
        <f>IF($A88="","",IF(OR($G88="",$J88=""),"",ROUND(MAX(0,($J88-$G88)*1440),0)))</f>
        <v/>
      </c>
      <c r="S88" s="26">
        <f>IF($A88="","",IF(OR($F88="",$G88=""),"",ROUND((MOD($G88,1)-$F88)*1440,0)))</f>
        <v/>
      </c>
      <c r="T88" s="26">
        <f>IF($A88="","",IFERROR(VLOOKUP($E88,'Lists &amp; Settings'!$A$5:$B$10,2,FALSE),""))</f>
        <v/>
      </c>
      <c r="U88" s="27">
        <f>IF($A88="","",IF($W88&lt;&gt;"OK","Review record",IF($K88="On Hold","On hold",IF(AND(OR($K88="Waiting",$K88="Checking In"),ISNUMBER($P88),ISNUMBER($T88),$P88&gt;$T88),"Target exceeded",IF(AND(OR($K88="Waiting",$K88="Checking In"),ISNUMBER($P88),ISNUMBER($T88),$T88&gt;0,$P88&gt;=0.8*$T88),"Near target","")))))</f>
        <v/>
      </c>
      <c r="V88" s="41" t="n"/>
      <c r="W88" s="27">
        <f>IF($A88="","",IF(OR($B88="",$C88="",$D88="",$E88="",$G88="",$K88="",$L88=""),"INCOMPLETE",IF(AND($H88&lt;&gt;"",$H88&lt;$G88),"TIME ERROR",IF(AND($I88&lt;&gt;"",OR($H88="",$I88&lt;$H88)),"TIME ERROR",IF(AND($J88&lt;&gt;"",OR($I88="",$J88&lt;$I88)),"TIME ERROR",IF(AND($K88="Ready for Room",$J88=""),"STATUS/TIME MISMATCH",IF(AND($K88="Checking In",$H88=""),"STATUS/TIME MISMATCH","OK")))))))</f>
        <v/>
      </c>
      <c r="X88" s="27">
        <f>IF($A88="",0,IF(OR($K88="Waiting",$K88="Checking In",$K88="On Hold"),IF(ISNUMBER($P88),$P88,0),0))</f>
        <v/>
      </c>
    </row>
    <row r="89" ht="30" customHeight="1">
      <c r="A89" s="21" t="n"/>
      <c r="B89" s="40" t="n"/>
      <c r="C89" s="21" t="n"/>
      <c r="D89" s="21" t="n"/>
      <c r="E89" s="21" t="n"/>
      <c r="F89" s="23" t="n"/>
      <c r="G89" s="41" t="n"/>
      <c r="H89" s="41" t="n"/>
      <c r="I89" s="41" t="n"/>
      <c r="J89" s="41" t="n"/>
      <c r="K89" s="21" t="n"/>
      <c r="L89" s="21" t="n"/>
      <c r="M89" s="21" t="n"/>
      <c r="N89" s="21" t="n"/>
      <c r="O89" s="25" t="n"/>
      <c r="P89" s="26">
        <f>IF($A89="","",IF($G89="","",IF($H89&lt;&gt;"",ROUND(MAX(0,($H89-$G89)*1440),0),IF(OR($K89="Waiting",$K89="On Hold"),ROUND(MAX(0,(NOW()-$G89)*1440),0),""))))</f>
        <v/>
      </c>
      <c r="Q89" s="26">
        <f>IF($A89="","",IF(OR($H89="",$I89=""),"",ROUND(MAX(0,($I89-$H89)*1440),0)))</f>
        <v/>
      </c>
      <c r="R89" s="26">
        <f>IF($A89="","",IF(OR($G89="",$J89=""),"",ROUND(MAX(0,($J89-$G89)*1440),0)))</f>
        <v/>
      </c>
      <c r="S89" s="26">
        <f>IF($A89="","",IF(OR($F89="",$G89=""),"",ROUND((MOD($G89,1)-$F89)*1440,0)))</f>
        <v/>
      </c>
      <c r="T89" s="26">
        <f>IF($A89="","",IFERROR(VLOOKUP($E89,'Lists &amp; Settings'!$A$5:$B$10,2,FALSE),""))</f>
        <v/>
      </c>
      <c r="U89" s="27">
        <f>IF($A89="","",IF($W89&lt;&gt;"OK","Review record",IF($K89="On Hold","On hold",IF(AND(OR($K89="Waiting",$K89="Checking In"),ISNUMBER($P89),ISNUMBER($T89),$P89&gt;$T89),"Target exceeded",IF(AND(OR($K89="Waiting",$K89="Checking In"),ISNUMBER($P89),ISNUMBER($T89),$T89&gt;0,$P89&gt;=0.8*$T89),"Near target","")))))</f>
        <v/>
      </c>
      <c r="V89" s="41" t="n"/>
      <c r="W89" s="27">
        <f>IF($A89="","",IF(OR($B89="",$C89="",$D89="",$E89="",$G89="",$K89="",$L89=""),"INCOMPLETE",IF(AND($H89&lt;&gt;"",$H89&lt;$G89),"TIME ERROR",IF(AND($I89&lt;&gt;"",OR($H89="",$I89&lt;$H89)),"TIME ERROR",IF(AND($J89&lt;&gt;"",OR($I89="",$J89&lt;$I89)),"TIME ERROR",IF(AND($K89="Ready for Room",$J89=""),"STATUS/TIME MISMATCH",IF(AND($K89="Checking In",$H89=""),"STATUS/TIME MISMATCH","OK")))))))</f>
        <v/>
      </c>
      <c r="X89" s="27">
        <f>IF($A89="",0,IF(OR($K89="Waiting",$K89="Checking In",$K89="On Hold"),IF(ISNUMBER($P89),$P89,0),0))</f>
        <v/>
      </c>
    </row>
    <row r="90" ht="30" customHeight="1">
      <c r="A90" s="21" t="n"/>
      <c r="B90" s="40" t="n"/>
      <c r="C90" s="21" t="n"/>
      <c r="D90" s="21" t="n"/>
      <c r="E90" s="21" t="n"/>
      <c r="F90" s="23" t="n"/>
      <c r="G90" s="41" t="n"/>
      <c r="H90" s="41" t="n"/>
      <c r="I90" s="41" t="n"/>
      <c r="J90" s="41" t="n"/>
      <c r="K90" s="21" t="n"/>
      <c r="L90" s="21" t="n"/>
      <c r="M90" s="21" t="n"/>
      <c r="N90" s="21" t="n"/>
      <c r="O90" s="25" t="n"/>
      <c r="P90" s="26">
        <f>IF($A90="","",IF($G90="","",IF($H90&lt;&gt;"",ROUND(MAX(0,($H90-$G90)*1440),0),IF(OR($K90="Waiting",$K90="On Hold"),ROUND(MAX(0,(NOW()-$G90)*1440),0),""))))</f>
        <v/>
      </c>
      <c r="Q90" s="26">
        <f>IF($A90="","",IF(OR($H90="",$I90=""),"",ROUND(MAX(0,($I90-$H90)*1440),0)))</f>
        <v/>
      </c>
      <c r="R90" s="26">
        <f>IF($A90="","",IF(OR($G90="",$J90=""),"",ROUND(MAX(0,($J90-$G90)*1440),0)))</f>
        <v/>
      </c>
      <c r="S90" s="26">
        <f>IF($A90="","",IF(OR($F90="",$G90=""),"",ROUND((MOD($G90,1)-$F90)*1440,0)))</f>
        <v/>
      </c>
      <c r="T90" s="26">
        <f>IF($A90="","",IFERROR(VLOOKUP($E90,'Lists &amp; Settings'!$A$5:$B$10,2,FALSE),""))</f>
        <v/>
      </c>
      <c r="U90" s="27">
        <f>IF($A90="","",IF($W90&lt;&gt;"OK","Review record",IF($K90="On Hold","On hold",IF(AND(OR($K90="Waiting",$K90="Checking In"),ISNUMBER($P90),ISNUMBER($T90),$P90&gt;$T90),"Target exceeded",IF(AND(OR($K90="Waiting",$K90="Checking In"),ISNUMBER($P90),ISNUMBER($T90),$T90&gt;0,$P90&gt;=0.8*$T90),"Near target","")))))</f>
        <v/>
      </c>
      <c r="V90" s="41" t="n"/>
      <c r="W90" s="27">
        <f>IF($A90="","",IF(OR($B90="",$C90="",$D90="",$E90="",$G90="",$K90="",$L90=""),"INCOMPLETE",IF(AND($H90&lt;&gt;"",$H90&lt;$G90),"TIME ERROR",IF(AND($I90&lt;&gt;"",OR($H90="",$I90&lt;$H90)),"TIME ERROR",IF(AND($J90&lt;&gt;"",OR($I90="",$J90&lt;$I90)),"TIME ERROR",IF(AND($K90="Ready for Room",$J90=""),"STATUS/TIME MISMATCH",IF(AND($K90="Checking In",$H90=""),"STATUS/TIME MISMATCH","OK")))))))</f>
        <v/>
      </c>
      <c r="X90" s="27">
        <f>IF($A90="",0,IF(OR($K90="Waiting",$K90="Checking In",$K90="On Hold"),IF(ISNUMBER($P90),$P90,0),0))</f>
        <v/>
      </c>
    </row>
    <row r="91" ht="30" customHeight="1">
      <c r="A91" s="21" t="n"/>
      <c r="B91" s="40" t="n"/>
      <c r="C91" s="21" t="n"/>
      <c r="D91" s="21" t="n"/>
      <c r="E91" s="21" t="n"/>
      <c r="F91" s="23" t="n"/>
      <c r="G91" s="41" t="n"/>
      <c r="H91" s="41" t="n"/>
      <c r="I91" s="41" t="n"/>
      <c r="J91" s="41" t="n"/>
      <c r="K91" s="21" t="n"/>
      <c r="L91" s="21" t="n"/>
      <c r="M91" s="21" t="n"/>
      <c r="N91" s="21" t="n"/>
      <c r="O91" s="25" t="n"/>
      <c r="P91" s="26">
        <f>IF($A91="","",IF($G91="","",IF($H91&lt;&gt;"",ROUND(MAX(0,($H91-$G91)*1440),0),IF(OR($K91="Waiting",$K91="On Hold"),ROUND(MAX(0,(NOW()-$G91)*1440),0),""))))</f>
        <v/>
      </c>
      <c r="Q91" s="26">
        <f>IF($A91="","",IF(OR($H91="",$I91=""),"",ROUND(MAX(0,($I91-$H91)*1440),0)))</f>
        <v/>
      </c>
      <c r="R91" s="26">
        <f>IF($A91="","",IF(OR($G91="",$J91=""),"",ROUND(MAX(0,($J91-$G91)*1440),0)))</f>
        <v/>
      </c>
      <c r="S91" s="26">
        <f>IF($A91="","",IF(OR($F91="",$G91=""),"",ROUND((MOD($G91,1)-$F91)*1440,0)))</f>
        <v/>
      </c>
      <c r="T91" s="26">
        <f>IF($A91="","",IFERROR(VLOOKUP($E91,'Lists &amp; Settings'!$A$5:$B$10,2,FALSE),""))</f>
        <v/>
      </c>
      <c r="U91" s="27">
        <f>IF($A91="","",IF($W91&lt;&gt;"OK","Review record",IF($K91="On Hold","On hold",IF(AND(OR($K91="Waiting",$K91="Checking In"),ISNUMBER($P91),ISNUMBER($T91),$P91&gt;$T91),"Target exceeded",IF(AND(OR($K91="Waiting",$K91="Checking In"),ISNUMBER($P91),ISNUMBER($T91),$T91&gt;0,$P91&gt;=0.8*$T91),"Near target","")))))</f>
        <v/>
      </c>
      <c r="V91" s="41" t="n"/>
      <c r="W91" s="27">
        <f>IF($A91="","",IF(OR($B91="",$C91="",$D91="",$E91="",$G91="",$K91="",$L91=""),"INCOMPLETE",IF(AND($H91&lt;&gt;"",$H91&lt;$G91),"TIME ERROR",IF(AND($I91&lt;&gt;"",OR($H91="",$I91&lt;$H91)),"TIME ERROR",IF(AND($J91&lt;&gt;"",OR($I91="",$J91&lt;$I91)),"TIME ERROR",IF(AND($K91="Ready for Room",$J91=""),"STATUS/TIME MISMATCH",IF(AND($K91="Checking In",$H91=""),"STATUS/TIME MISMATCH","OK")))))))</f>
        <v/>
      </c>
      <c r="X91" s="27">
        <f>IF($A91="",0,IF(OR($K91="Waiting",$K91="Checking In",$K91="On Hold"),IF(ISNUMBER($P91),$P91,0),0))</f>
        <v/>
      </c>
    </row>
    <row r="92" ht="30" customHeight="1">
      <c r="A92" s="21" t="n"/>
      <c r="B92" s="40" t="n"/>
      <c r="C92" s="21" t="n"/>
      <c r="D92" s="21" t="n"/>
      <c r="E92" s="21" t="n"/>
      <c r="F92" s="23" t="n"/>
      <c r="G92" s="41" t="n"/>
      <c r="H92" s="41" t="n"/>
      <c r="I92" s="41" t="n"/>
      <c r="J92" s="41" t="n"/>
      <c r="K92" s="21" t="n"/>
      <c r="L92" s="21" t="n"/>
      <c r="M92" s="21" t="n"/>
      <c r="N92" s="21" t="n"/>
      <c r="O92" s="25" t="n"/>
      <c r="P92" s="26">
        <f>IF($A92="","",IF($G92="","",IF($H92&lt;&gt;"",ROUND(MAX(0,($H92-$G92)*1440),0),IF(OR($K92="Waiting",$K92="On Hold"),ROUND(MAX(0,(NOW()-$G92)*1440),0),""))))</f>
        <v/>
      </c>
      <c r="Q92" s="26">
        <f>IF($A92="","",IF(OR($H92="",$I92=""),"",ROUND(MAX(0,($I92-$H92)*1440),0)))</f>
        <v/>
      </c>
      <c r="R92" s="26">
        <f>IF($A92="","",IF(OR($G92="",$J92=""),"",ROUND(MAX(0,($J92-$G92)*1440),0)))</f>
        <v/>
      </c>
      <c r="S92" s="26">
        <f>IF($A92="","",IF(OR($F92="",$G92=""),"",ROUND((MOD($G92,1)-$F92)*1440,0)))</f>
        <v/>
      </c>
      <c r="T92" s="26">
        <f>IF($A92="","",IFERROR(VLOOKUP($E92,'Lists &amp; Settings'!$A$5:$B$10,2,FALSE),""))</f>
        <v/>
      </c>
      <c r="U92" s="27">
        <f>IF($A92="","",IF($W92&lt;&gt;"OK","Review record",IF($K92="On Hold","On hold",IF(AND(OR($K92="Waiting",$K92="Checking In"),ISNUMBER($P92),ISNUMBER($T92),$P92&gt;$T92),"Target exceeded",IF(AND(OR($K92="Waiting",$K92="Checking In"),ISNUMBER($P92),ISNUMBER($T92),$T92&gt;0,$P92&gt;=0.8*$T92),"Near target","")))))</f>
        <v/>
      </c>
      <c r="V92" s="41" t="n"/>
      <c r="W92" s="27">
        <f>IF($A92="","",IF(OR($B92="",$C92="",$D92="",$E92="",$G92="",$K92="",$L92=""),"INCOMPLETE",IF(AND($H92&lt;&gt;"",$H92&lt;$G92),"TIME ERROR",IF(AND($I92&lt;&gt;"",OR($H92="",$I92&lt;$H92)),"TIME ERROR",IF(AND($J92&lt;&gt;"",OR($I92="",$J92&lt;$I92)),"TIME ERROR",IF(AND($K92="Ready for Room",$J92=""),"STATUS/TIME MISMATCH",IF(AND($K92="Checking In",$H92=""),"STATUS/TIME MISMATCH","OK")))))))</f>
        <v/>
      </c>
      <c r="X92" s="27">
        <f>IF($A92="",0,IF(OR($K92="Waiting",$K92="Checking In",$K92="On Hold"),IF(ISNUMBER($P92),$P92,0),0))</f>
        <v/>
      </c>
    </row>
    <row r="93" ht="30" customHeight="1">
      <c r="A93" s="21" t="n"/>
      <c r="B93" s="40" t="n"/>
      <c r="C93" s="21" t="n"/>
      <c r="D93" s="21" t="n"/>
      <c r="E93" s="21" t="n"/>
      <c r="F93" s="23" t="n"/>
      <c r="G93" s="41" t="n"/>
      <c r="H93" s="41" t="n"/>
      <c r="I93" s="41" t="n"/>
      <c r="J93" s="41" t="n"/>
      <c r="K93" s="21" t="n"/>
      <c r="L93" s="21" t="n"/>
      <c r="M93" s="21" t="n"/>
      <c r="N93" s="21" t="n"/>
      <c r="O93" s="25" t="n"/>
      <c r="P93" s="26">
        <f>IF($A93="","",IF($G93="","",IF($H93&lt;&gt;"",ROUND(MAX(0,($H93-$G93)*1440),0),IF(OR($K93="Waiting",$K93="On Hold"),ROUND(MAX(0,(NOW()-$G93)*1440),0),""))))</f>
        <v/>
      </c>
      <c r="Q93" s="26">
        <f>IF($A93="","",IF(OR($H93="",$I93=""),"",ROUND(MAX(0,($I93-$H93)*1440),0)))</f>
        <v/>
      </c>
      <c r="R93" s="26">
        <f>IF($A93="","",IF(OR($G93="",$J93=""),"",ROUND(MAX(0,($J93-$G93)*1440),0)))</f>
        <v/>
      </c>
      <c r="S93" s="26">
        <f>IF($A93="","",IF(OR($F93="",$G93=""),"",ROUND((MOD($G93,1)-$F93)*1440,0)))</f>
        <v/>
      </c>
      <c r="T93" s="26">
        <f>IF($A93="","",IFERROR(VLOOKUP($E93,'Lists &amp; Settings'!$A$5:$B$10,2,FALSE),""))</f>
        <v/>
      </c>
      <c r="U93" s="27">
        <f>IF($A93="","",IF($W93&lt;&gt;"OK","Review record",IF($K93="On Hold","On hold",IF(AND(OR($K93="Waiting",$K93="Checking In"),ISNUMBER($P93),ISNUMBER($T93),$P93&gt;$T93),"Target exceeded",IF(AND(OR($K93="Waiting",$K93="Checking In"),ISNUMBER($P93),ISNUMBER($T93),$T93&gt;0,$P93&gt;=0.8*$T93),"Near target","")))))</f>
        <v/>
      </c>
      <c r="V93" s="41" t="n"/>
      <c r="W93" s="27">
        <f>IF($A93="","",IF(OR($B93="",$C93="",$D93="",$E93="",$G93="",$K93="",$L93=""),"INCOMPLETE",IF(AND($H93&lt;&gt;"",$H93&lt;$G93),"TIME ERROR",IF(AND($I93&lt;&gt;"",OR($H93="",$I93&lt;$H93)),"TIME ERROR",IF(AND($J93&lt;&gt;"",OR($I93="",$J93&lt;$I93)),"TIME ERROR",IF(AND($K93="Ready for Room",$J93=""),"STATUS/TIME MISMATCH",IF(AND($K93="Checking In",$H93=""),"STATUS/TIME MISMATCH","OK")))))))</f>
        <v/>
      </c>
      <c r="X93" s="27">
        <f>IF($A93="",0,IF(OR($K93="Waiting",$K93="Checking In",$K93="On Hold"),IF(ISNUMBER($P93),$P93,0),0))</f>
        <v/>
      </c>
    </row>
    <row r="94" ht="30" customHeight="1">
      <c r="A94" s="21" t="n"/>
      <c r="B94" s="40" t="n"/>
      <c r="C94" s="21" t="n"/>
      <c r="D94" s="21" t="n"/>
      <c r="E94" s="21" t="n"/>
      <c r="F94" s="23" t="n"/>
      <c r="G94" s="41" t="n"/>
      <c r="H94" s="41" t="n"/>
      <c r="I94" s="41" t="n"/>
      <c r="J94" s="41" t="n"/>
      <c r="K94" s="21" t="n"/>
      <c r="L94" s="21" t="n"/>
      <c r="M94" s="21" t="n"/>
      <c r="N94" s="21" t="n"/>
      <c r="O94" s="25" t="n"/>
      <c r="P94" s="26">
        <f>IF($A94="","",IF($G94="","",IF($H94&lt;&gt;"",ROUND(MAX(0,($H94-$G94)*1440),0),IF(OR($K94="Waiting",$K94="On Hold"),ROUND(MAX(0,(NOW()-$G94)*1440),0),""))))</f>
        <v/>
      </c>
      <c r="Q94" s="26">
        <f>IF($A94="","",IF(OR($H94="",$I94=""),"",ROUND(MAX(0,($I94-$H94)*1440),0)))</f>
        <v/>
      </c>
      <c r="R94" s="26">
        <f>IF($A94="","",IF(OR($G94="",$J94=""),"",ROUND(MAX(0,($J94-$G94)*1440),0)))</f>
        <v/>
      </c>
      <c r="S94" s="26">
        <f>IF($A94="","",IF(OR($F94="",$G94=""),"",ROUND((MOD($G94,1)-$F94)*1440,0)))</f>
        <v/>
      </c>
      <c r="T94" s="26">
        <f>IF($A94="","",IFERROR(VLOOKUP($E94,'Lists &amp; Settings'!$A$5:$B$10,2,FALSE),""))</f>
        <v/>
      </c>
      <c r="U94" s="27">
        <f>IF($A94="","",IF($W94&lt;&gt;"OK","Review record",IF($K94="On Hold","On hold",IF(AND(OR($K94="Waiting",$K94="Checking In"),ISNUMBER($P94),ISNUMBER($T94),$P94&gt;$T94),"Target exceeded",IF(AND(OR($K94="Waiting",$K94="Checking In"),ISNUMBER($P94),ISNUMBER($T94),$T94&gt;0,$P94&gt;=0.8*$T94),"Near target","")))))</f>
        <v/>
      </c>
      <c r="V94" s="41" t="n"/>
      <c r="W94" s="27">
        <f>IF($A94="","",IF(OR($B94="",$C94="",$D94="",$E94="",$G94="",$K94="",$L94=""),"INCOMPLETE",IF(AND($H94&lt;&gt;"",$H94&lt;$G94),"TIME ERROR",IF(AND($I94&lt;&gt;"",OR($H94="",$I94&lt;$H94)),"TIME ERROR",IF(AND($J94&lt;&gt;"",OR($I94="",$J94&lt;$I94)),"TIME ERROR",IF(AND($K94="Ready for Room",$J94=""),"STATUS/TIME MISMATCH",IF(AND($K94="Checking In",$H94=""),"STATUS/TIME MISMATCH","OK")))))))</f>
        <v/>
      </c>
      <c r="X94" s="27">
        <f>IF($A94="",0,IF(OR($K94="Waiting",$K94="Checking In",$K94="On Hold"),IF(ISNUMBER($P94),$P94,0),0))</f>
        <v/>
      </c>
    </row>
    <row r="95" ht="30" customHeight="1">
      <c r="A95" s="21" t="n"/>
      <c r="B95" s="40" t="n"/>
      <c r="C95" s="21" t="n"/>
      <c r="D95" s="21" t="n"/>
      <c r="E95" s="21" t="n"/>
      <c r="F95" s="23" t="n"/>
      <c r="G95" s="41" t="n"/>
      <c r="H95" s="41" t="n"/>
      <c r="I95" s="41" t="n"/>
      <c r="J95" s="41" t="n"/>
      <c r="K95" s="21" t="n"/>
      <c r="L95" s="21" t="n"/>
      <c r="M95" s="21" t="n"/>
      <c r="N95" s="21" t="n"/>
      <c r="O95" s="25" t="n"/>
      <c r="P95" s="26">
        <f>IF($A95="","",IF($G95="","",IF($H95&lt;&gt;"",ROUND(MAX(0,($H95-$G95)*1440),0),IF(OR($K95="Waiting",$K95="On Hold"),ROUND(MAX(0,(NOW()-$G95)*1440),0),""))))</f>
        <v/>
      </c>
      <c r="Q95" s="26">
        <f>IF($A95="","",IF(OR($H95="",$I95=""),"",ROUND(MAX(0,($I95-$H95)*1440),0)))</f>
        <v/>
      </c>
      <c r="R95" s="26">
        <f>IF($A95="","",IF(OR($G95="",$J95=""),"",ROUND(MAX(0,($J95-$G95)*1440),0)))</f>
        <v/>
      </c>
      <c r="S95" s="26">
        <f>IF($A95="","",IF(OR($F95="",$G95=""),"",ROUND((MOD($G95,1)-$F95)*1440,0)))</f>
        <v/>
      </c>
      <c r="T95" s="26">
        <f>IF($A95="","",IFERROR(VLOOKUP($E95,'Lists &amp; Settings'!$A$5:$B$10,2,FALSE),""))</f>
        <v/>
      </c>
      <c r="U95" s="27">
        <f>IF($A95="","",IF($W95&lt;&gt;"OK","Review record",IF($K95="On Hold","On hold",IF(AND(OR($K95="Waiting",$K95="Checking In"),ISNUMBER($P95),ISNUMBER($T95),$P95&gt;$T95),"Target exceeded",IF(AND(OR($K95="Waiting",$K95="Checking In"),ISNUMBER($P95),ISNUMBER($T95),$T95&gt;0,$P95&gt;=0.8*$T95),"Near target","")))))</f>
        <v/>
      </c>
      <c r="V95" s="41" t="n"/>
      <c r="W95" s="27">
        <f>IF($A95="","",IF(OR($B95="",$C95="",$D95="",$E95="",$G95="",$K95="",$L95=""),"INCOMPLETE",IF(AND($H95&lt;&gt;"",$H95&lt;$G95),"TIME ERROR",IF(AND($I95&lt;&gt;"",OR($H95="",$I95&lt;$H95)),"TIME ERROR",IF(AND($J95&lt;&gt;"",OR($I95="",$J95&lt;$I95)),"TIME ERROR",IF(AND($K95="Ready for Room",$J95=""),"STATUS/TIME MISMATCH",IF(AND($K95="Checking In",$H95=""),"STATUS/TIME MISMATCH","OK")))))))</f>
        <v/>
      </c>
      <c r="X95" s="27">
        <f>IF($A95="",0,IF(OR($K95="Waiting",$K95="Checking In",$K95="On Hold"),IF(ISNUMBER($P95),$P95,0),0))</f>
        <v/>
      </c>
    </row>
    <row r="96" ht="30" customHeight="1">
      <c r="A96" s="21" t="n"/>
      <c r="B96" s="40" t="n"/>
      <c r="C96" s="21" t="n"/>
      <c r="D96" s="21" t="n"/>
      <c r="E96" s="21" t="n"/>
      <c r="F96" s="23" t="n"/>
      <c r="G96" s="41" t="n"/>
      <c r="H96" s="41" t="n"/>
      <c r="I96" s="41" t="n"/>
      <c r="J96" s="41" t="n"/>
      <c r="K96" s="21" t="n"/>
      <c r="L96" s="21" t="n"/>
      <c r="M96" s="21" t="n"/>
      <c r="N96" s="21" t="n"/>
      <c r="O96" s="25" t="n"/>
      <c r="P96" s="26">
        <f>IF($A96="","",IF($G96="","",IF($H96&lt;&gt;"",ROUND(MAX(0,($H96-$G96)*1440),0),IF(OR($K96="Waiting",$K96="On Hold"),ROUND(MAX(0,(NOW()-$G96)*1440),0),""))))</f>
        <v/>
      </c>
      <c r="Q96" s="26">
        <f>IF($A96="","",IF(OR($H96="",$I96=""),"",ROUND(MAX(0,($I96-$H96)*1440),0)))</f>
        <v/>
      </c>
      <c r="R96" s="26">
        <f>IF($A96="","",IF(OR($G96="",$J96=""),"",ROUND(MAX(0,($J96-$G96)*1440),0)))</f>
        <v/>
      </c>
      <c r="S96" s="26">
        <f>IF($A96="","",IF(OR($F96="",$G96=""),"",ROUND((MOD($G96,1)-$F96)*1440,0)))</f>
        <v/>
      </c>
      <c r="T96" s="26">
        <f>IF($A96="","",IFERROR(VLOOKUP($E96,'Lists &amp; Settings'!$A$5:$B$10,2,FALSE),""))</f>
        <v/>
      </c>
      <c r="U96" s="27">
        <f>IF($A96="","",IF($W96&lt;&gt;"OK","Review record",IF($K96="On Hold","On hold",IF(AND(OR($K96="Waiting",$K96="Checking In"),ISNUMBER($P96),ISNUMBER($T96),$P96&gt;$T96),"Target exceeded",IF(AND(OR($K96="Waiting",$K96="Checking In"),ISNUMBER($P96),ISNUMBER($T96),$T96&gt;0,$P96&gt;=0.8*$T96),"Near target","")))))</f>
        <v/>
      </c>
      <c r="V96" s="41" t="n"/>
      <c r="W96" s="27">
        <f>IF($A96="","",IF(OR($B96="",$C96="",$D96="",$E96="",$G96="",$K96="",$L96=""),"INCOMPLETE",IF(AND($H96&lt;&gt;"",$H96&lt;$G96),"TIME ERROR",IF(AND($I96&lt;&gt;"",OR($H96="",$I96&lt;$H96)),"TIME ERROR",IF(AND($J96&lt;&gt;"",OR($I96="",$J96&lt;$I96)),"TIME ERROR",IF(AND($K96="Ready for Room",$J96=""),"STATUS/TIME MISMATCH",IF(AND($K96="Checking In",$H96=""),"STATUS/TIME MISMATCH","OK")))))))</f>
        <v/>
      </c>
      <c r="X96" s="27">
        <f>IF($A96="",0,IF(OR($K96="Waiting",$K96="Checking In",$K96="On Hold"),IF(ISNUMBER($P96),$P96,0),0))</f>
        <v/>
      </c>
    </row>
    <row r="97" ht="30" customHeight="1">
      <c r="A97" s="21" t="n"/>
      <c r="B97" s="40" t="n"/>
      <c r="C97" s="21" t="n"/>
      <c r="D97" s="21" t="n"/>
      <c r="E97" s="21" t="n"/>
      <c r="F97" s="23" t="n"/>
      <c r="G97" s="41" t="n"/>
      <c r="H97" s="41" t="n"/>
      <c r="I97" s="41" t="n"/>
      <c r="J97" s="41" t="n"/>
      <c r="K97" s="21" t="n"/>
      <c r="L97" s="21" t="n"/>
      <c r="M97" s="21" t="n"/>
      <c r="N97" s="21" t="n"/>
      <c r="O97" s="25" t="n"/>
      <c r="P97" s="26">
        <f>IF($A97="","",IF($G97="","",IF($H97&lt;&gt;"",ROUND(MAX(0,($H97-$G97)*1440),0),IF(OR($K97="Waiting",$K97="On Hold"),ROUND(MAX(0,(NOW()-$G97)*1440),0),""))))</f>
        <v/>
      </c>
      <c r="Q97" s="26">
        <f>IF($A97="","",IF(OR($H97="",$I97=""),"",ROUND(MAX(0,($I97-$H97)*1440),0)))</f>
        <v/>
      </c>
      <c r="R97" s="26">
        <f>IF($A97="","",IF(OR($G97="",$J97=""),"",ROUND(MAX(0,($J97-$G97)*1440),0)))</f>
        <v/>
      </c>
      <c r="S97" s="26">
        <f>IF($A97="","",IF(OR($F97="",$G97=""),"",ROUND((MOD($G97,1)-$F97)*1440,0)))</f>
        <v/>
      </c>
      <c r="T97" s="26">
        <f>IF($A97="","",IFERROR(VLOOKUP($E97,'Lists &amp; Settings'!$A$5:$B$10,2,FALSE),""))</f>
        <v/>
      </c>
      <c r="U97" s="27">
        <f>IF($A97="","",IF($W97&lt;&gt;"OK","Review record",IF($K97="On Hold","On hold",IF(AND(OR($K97="Waiting",$K97="Checking In"),ISNUMBER($P97),ISNUMBER($T97),$P97&gt;$T97),"Target exceeded",IF(AND(OR($K97="Waiting",$K97="Checking In"),ISNUMBER($P97),ISNUMBER($T97),$T97&gt;0,$P97&gt;=0.8*$T97),"Near target","")))))</f>
        <v/>
      </c>
      <c r="V97" s="41" t="n"/>
      <c r="W97" s="27">
        <f>IF($A97="","",IF(OR($B97="",$C97="",$D97="",$E97="",$G97="",$K97="",$L97=""),"INCOMPLETE",IF(AND($H97&lt;&gt;"",$H97&lt;$G97),"TIME ERROR",IF(AND($I97&lt;&gt;"",OR($H97="",$I97&lt;$H97)),"TIME ERROR",IF(AND($J97&lt;&gt;"",OR($I97="",$J97&lt;$I97)),"TIME ERROR",IF(AND($K97="Ready for Room",$J97=""),"STATUS/TIME MISMATCH",IF(AND($K97="Checking In",$H97=""),"STATUS/TIME MISMATCH","OK")))))))</f>
        <v/>
      </c>
      <c r="X97" s="27">
        <f>IF($A97="",0,IF(OR($K97="Waiting",$K97="Checking In",$K97="On Hold"),IF(ISNUMBER($P97),$P97,0),0))</f>
        <v/>
      </c>
    </row>
    <row r="98" ht="30" customHeight="1">
      <c r="A98" s="21" t="n"/>
      <c r="B98" s="40" t="n"/>
      <c r="C98" s="21" t="n"/>
      <c r="D98" s="21" t="n"/>
      <c r="E98" s="21" t="n"/>
      <c r="F98" s="23" t="n"/>
      <c r="G98" s="41" t="n"/>
      <c r="H98" s="41" t="n"/>
      <c r="I98" s="41" t="n"/>
      <c r="J98" s="41" t="n"/>
      <c r="K98" s="21" t="n"/>
      <c r="L98" s="21" t="n"/>
      <c r="M98" s="21" t="n"/>
      <c r="N98" s="21" t="n"/>
      <c r="O98" s="25" t="n"/>
      <c r="P98" s="26">
        <f>IF($A98="","",IF($G98="","",IF($H98&lt;&gt;"",ROUND(MAX(0,($H98-$G98)*1440),0),IF(OR($K98="Waiting",$K98="On Hold"),ROUND(MAX(0,(NOW()-$G98)*1440),0),""))))</f>
        <v/>
      </c>
      <c r="Q98" s="26">
        <f>IF($A98="","",IF(OR($H98="",$I98=""),"",ROUND(MAX(0,($I98-$H98)*1440),0)))</f>
        <v/>
      </c>
      <c r="R98" s="26">
        <f>IF($A98="","",IF(OR($G98="",$J98=""),"",ROUND(MAX(0,($J98-$G98)*1440),0)))</f>
        <v/>
      </c>
      <c r="S98" s="26">
        <f>IF($A98="","",IF(OR($F98="",$G98=""),"",ROUND((MOD($G98,1)-$F98)*1440,0)))</f>
        <v/>
      </c>
      <c r="T98" s="26">
        <f>IF($A98="","",IFERROR(VLOOKUP($E98,'Lists &amp; Settings'!$A$5:$B$10,2,FALSE),""))</f>
        <v/>
      </c>
      <c r="U98" s="27">
        <f>IF($A98="","",IF($W98&lt;&gt;"OK","Review record",IF($K98="On Hold","On hold",IF(AND(OR($K98="Waiting",$K98="Checking In"),ISNUMBER($P98),ISNUMBER($T98),$P98&gt;$T98),"Target exceeded",IF(AND(OR($K98="Waiting",$K98="Checking In"),ISNUMBER($P98),ISNUMBER($T98),$T98&gt;0,$P98&gt;=0.8*$T98),"Near target","")))))</f>
        <v/>
      </c>
      <c r="V98" s="41" t="n"/>
      <c r="W98" s="27">
        <f>IF($A98="","",IF(OR($B98="",$C98="",$D98="",$E98="",$G98="",$K98="",$L98=""),"INCOMPLETE",IF(AND($H98&lt;&gt;"",$H98&lt;$G98),"TIME ERROR",IF(AND($I98&lt;&gt;"",OR($H98="",$I98&lt;$H98)),"TIME ERROR",IF(AND($J98&lt;&gt;"",OR($I98="",$J98&lt;$I98)),"TIME ERROR",IF(AND($K98="Ready for Room",$J98=""),"STATUS/TIME MISMATCH",IF(AND($K98="Checking In",$H98=""),"STATUS/TIME MISMATCH","OK")))))))</f>
        <v/>
      </c>
      <c r="X98" s="27">
        <f>IF($A98="",0,IF(OR($K98="Waiting",$K98="Checking In",$K98="On Hold"),IF(ISNUMBER($P98),$P98,0),0))</f>
        <v/>
      </c>
    </row>
    <row r="99" ht="30" customHeight="1">
      <c r="A99" s="21" t="n"/>
      <c r="B99" s="40" t="n"/>
      <c r="C99" s="21" t="n"/>
      <c r="D99" s="21" t="n"/>
      <c r="E99" s="21" t="n"/>
      <c r="F99" s="23" t="n"/>
      <c r="G99" s="41" t="n"/>
      <c r="H99" s="41" t="n"/>
      <c r="I99" s="41" t="n"/>
      <c r="J99" s="41" t="n"/>
      <c r="K99" s="21" t="n"/>
      <c r="L99" s="21" t="n"/>
      <c r="M99" s="21" t="n"/>
      <c r="N99" s="21" t="n"/>
      <c r="O99" s="25" t="n"/>
      <c r="P99" s="26">
        <f>IF($A99="","",IF($G99="","",IF($H99&lt;&gt;"",ROUND(MAX(0,($H99-$G99)*1440),0),IF(OR($K99="Waiting",$K99="On Hold"),ROUND(MAX(0,(NOW()-$G99)*1440),0),""))))</f>
        <v/>
      </c>
      <c r="Q99" s="26">
        <f>IF($A99="","",IF(OR($H99="",$I99=""),"",ROUND(MAX(0,($I99-$H99)*1440),0)))</f>
        <v/>
      </c>
      <c r="R99" s="26">
        <f>IF($A99="","",IF(OR($G99="",$J99=""),"",ROUND(MAX(0,($J99-$G99)*1440),0)))</f>
        <v/>
      </c>
      <c r="S99" s="26">
        <f>IF($A99="","",IF(OR($F99="",$G99=""),"",ROUND((MOD($G99,1)-$F99)*1440,0)))</f>
        <v/>
      </c>
      <c r="T99" s="26">
        <f>IF($A99="","",IFERROR(VLOOKUP($E99,'Lists &amp; Settings'!$A$5:$B$10,2,FALSE),""))</f>
        <v/>
      </c>
      <c r="U99" s="27">
        <f>IF($A99="","",IF($W99&lt;&gt;"OK","Review record",IF($K99="On Hold","On hold",IF(AND(OR($K99="Waiting",$K99="Checking In"),ISNUMBER($P99),ISNUMBER($T99),$P99&gt;$T99),"Target exceeded",IF(AND(OR($K99="Waiting",$K99="Checking In"),ISNUMBER($P99),ISNUMBER($T99),$T99&gt;0,$P99&gt;=0.8*$T99),"Near target","")))))</f>
        <v/>
      </c>
      <c r="V99" s="41" t="n"/>
      <c r="W99" s="27">
        <f>IF($A99="","",IF(OR($B99="",$C99="",$D99="",$E99="",$G99="",$K99="",$L99=""),"INCOMPLETE",IF(AND($H99&lt;&gt;"",$H99&lt;$G99),"TIME ERROR",IF(AND($I99&lt;&gt;"",OR($H99="",$I99&lt;$H99)),"TIME ERROR",IF(AND($J99&lt;&gt;"",OR($I99="",$J99&lt;$I99)),"TIME ERROR",IF(AND($K99="Ready for Room",$J99=""),"STATUS/TIME MISMATCH",IF(AND($K99="Checking In",$H99=""),"STATUS/TIME MISMATCH","OK")))))))</f>
        <v/>
      </c>
      <c r="X99" s="27">
        <f>IF($A99="",0,IF(OR($K99="Waiting",$K99="Checking In",$K99="On Hold"),IF(ISNUMBER($P99),$P99,0),0))</f>
        <v/>
      </c>
    </row>
    <row r="100" ht="30" customHeight="1">
      <c r="A100" s="21" t="n"/>
      <c r="B100" s="40" t="n"/>
      <c r="C100" s="21" t="n"/>
      <c r="D100" s="21" t="n"/>
      <c r="E100" s="21" t="n"/>
      <c r="F100" s="23" t="n"/>
      <c r="G100" s="41" t="n"/>
      <c r="H100" s="41" t="n"/>
      <c r="I100" s="41" t="n"/>
      <c r="J100" s="41" t="n"/>
      <c r="K100" s="21" t="n"/>
      <c r="L100" s="21" t="n"/>
      <c r="M100" s="21" t="n"/>
      <c r="N100" s="21" t="n"/>
      <c r="O100" s="25" t="n"/>
      <c r="P100" s="26">
        <f>IF($A100="","",IF($G100="","",IF($H100&lt;&gt;"",ROUND(MAX(0,($H100-$G100)*1440),0),IF(OR($K100="Waiting",$K100="On Hold"),ROUND(MAX(0,(NOW()-$G100)*1440),0),""))))</f>
        <v/>
      </c>
      <c r="Q100" s="26">
        <f>IF($A100="","",IF(OR($H100="",$I100=""),"",ROUND(MAX(0,($I100-$H100)*1440),0)))</f>
        <v/>
      </c>
      <c r="R100" s="26">
        <f>IF($A100="","",IF(OR($G100="",$J100=""),"",ROUND(MAX(0,($J100-$G100)*1440),0)))</f>
        <v/>
      </c>
      <c r="S100" s="26">
        <f>IF($A100="","",IF(OR($F100="",$G100=""),"",ROUND((MOD($G100,1)-$F100)*1440,0)))</f>
        <v/>
      </c>
      <c r="T100" s="26">
        <f>IF($A100="","",IFERROR(VLOOKUP($E100,'Lists &amp; Settings'!$A$5:$B$10,2,FALSE),""))</f>
        <v/>
      </c>
      <c r="U100" s="27">
        <f>IF($A100="","",IF($W100&lt;&gt;"OK","Review record",IF($K100="On Hold","On hold",IF(AND(OR($K100="Waiting",$K100="Checking In"),ISNUMBER($P100),ISNUMBER($T100),$P100&gt;$T100),"Target exceeded",IF(AND(OR($K100="Waiting",$K100="Checking In"),ISNUMBER($P100),ISNUMBER($T100),$T100&gt;0,$P100&gt;=0.8*$T100),"Near target","")))))</f>
        <v/>
      </c>
      <c r="V100" s="41" t="n"/>
      <c r="W100" s="27">
        <f>IF($A100="","",IF(OR($B100="",$C100="",$D100="",$E100="",$G100="",$K100="",$L100=""),"INCOMPLETE",IF(AND($H100&lt;&gt;"",$H100&lt;$G100),"TIME ERROR",IF(AND($I100&lt;&gt;"",OR($H100="",$I100&lt;$H100)),"TIME ERROR",IF(AND($J100&lt;&gt;"",OR($I100="",$J100&lt;$I100)),"TIME ERROR",IF(AND($K100="Ready for Room",$J100=""),"STATUS/TIME MISMATCH",IF(AND($K100="Checking In",$H100=""),"STATUS/TIME MISMATCH","OK")))))))</f>
        <v/>
      </c>
      <c r="X100" s="27">
        <f>IF($A100="",0,IF(OR($K100="Waiting",$K100="Checking In",$K100="On Hold"),IF(ISNUMBER($P100),$P100,0),0))</f>
        <v/>
      </c>
    </row>
    <row r="101" ht="30" customHeight="1">
      <c r="A101" s="21" t="n"/>
      <c r="B101" s="40" t="n"/>
      <c r="C101" s="21" t="n"/>
      <c r="D101" s="21" t="n"/>
      <c r="E101" s="21" t="n"/>
      <c r="F101" s="23" t="n"/>
      <c r="G101" s="41" t="n"/>
      <c r="H101" s="41" t="n"/>
      <c r="I101" s="41" t="n"/>
      <c r="J101" s="41" t="n"/>
      <c r="K101" s="21" t="n"/>
      <c r="L101" s="21" t="n"/>
      <c r="M101" s="21" t="n"/>
      <c r="N101" s="21" t="n"/>
      <c r="O101" s="25" t="n"/>
      <c r="P101" s="26">
        <f>IF($A101="","",IF($G101="","",IF($H101&lt;&gt;"",ROUND(MAX(0,($H101-$G101)*1440),0),IF(OR($K101="Waiting",$K101="On Hold"),ROUND(MAX(0,(NOW()-$G101)*1440),0),""))))</f>
        <v/>
      </c>
      <c r="Q101" s="26">
        <f>IF($A101="","",IF(OR($H101="",$I101=""),"",ROUND(MAX(0,($I101-$H101)*1440),0)))</f>
        <v/>
      </c>
      <c r="R101" s="26">
        <f>IF($A101="","",IF(OR($G101="",$J101=""),"",ROUND(MAX(0,($J101-$G101)*1440),0)))</f>
        <v/>
      </c>
      <c r="S101" s="26">
        <f>IF($A101="","",IF(OR($F101="",$G101=""),"",ROUND((MOD($G101,1)-$F101)*1440,0)))</f>
        <v/>
      </c>
      <c r="T101" s="26">
        <f>IF($A101="","",IFERROR(VLOOKUP($E101,'Lists &amp; Settings'!$A$5:$B$10,2,FALSE),""))</f>
        <v/>
      </c>
      <c r="U101" s="27">
        <f>IF($A101="","",IF($W101&lt;&gt;"OK","Review record",IF($K101="On Hold","On hold",IF(AND(OR($K101="Waiting",$K101="Checking In"),ISNUMBER($P101),ISNUMBER($T101),$P101&gt;$T101),"Target exceeded",IF(AND(OR($K101="Waiting",$K101="Checking In"),ISNUMBER($P101),ISNUMBER($T101),$T101&gt;0,$P101&gt;=0.8*$T101),"Near target","")))))</f>
        <v/>
      </c>
      <c r="V101" s="41" t="n"/>
      <c r="W101" s="27">
        <f>IF($A101="","",IF(OR($B101="",$C101="",$D101="",$E101="",$G101="",$K101="",$L101=""),"INCOMPLETE",IF(AND($H101&lt;&gt;"",$H101&lt;$G101),"TIME ERROR",IF(AND($I101&lt;&gt;"",OR($H101="",$I101&lt;$H101)),"TIME ERROR",IF(AND($J101&lt;&gt;"",OR($I101="",$J101&lt;$I101)),"TIME ERROR",IF(AND($K101="Ready for Room",$J101=""),"STATUS/TIME MISMATCH",IF(AND($K101="Checking In",$H101=""),"STATUS/TIME MISMATCH","OK")))))))</f>
        <v/>
      </c>
      <c r="X101" s="27">
        <f>IF($A101="",0,IF(OR($K101="Waiting",$K101="Checking In",$K101="On Hold"),IF(ISNUMBER($P101),$P101,0),0))</f>
        <v/>
      </c>
    </row>
    <row r="102" ht="30" customHeight="1">
      <c r="A102" s="21" t="n"/>
      <c r="B102" s="40" t="n"/>
      <c r="C102" s="21" t="n"/>
      <c r="D102" s="21" t="n"/>
      <c r="E102" s="21" t="n"/>
      <c r="F102" s="23" t="n"/>
      <c r="G102" s="41" t="n"/>
      <c r="H102" s="41" t="n"/>
      <c r="I102" s="41" t="n"/>
      <c r="J102" s="41" t="n"/>
      <c r="K102" s="21" t="n"/>
      <c r="L102" s="21" t="n"/>
      <c r="M102" s="21" t="n"/>
      <c r="N102" s="21" t="n"/>
      <c r="O102" s="25" t="n"/>
      <c r="P102" s="26">
        <f>IF($A102="","",IF($G102="","",IF($H102&lt;&gt;"",ROUND(MAX(0,($H102-$G102)*1440),0),IF(OR($K102="Waiting",$K102="On Hold"),ROUND(MAX(0,(NOW()-$G102)*1440),0),""))))</f>
        <v/>
      </c>
      <c r="Q102" s="26">
        <f>IF($A102="","",IF(OR($H102="",$I102=""),"",ROUND(MAX(0,($I102-$H102)*1440),0)))</f>
        <v/>
      </c>
      <c r="R102" s="26">
        <f>IF($A102="","",IF(OR($G102="",$J102=""),"",ROUND(MAX(0,($J102-$G102)*1440),0)))</f>
        <v/>
      </c>
      <c r="S102" s="26">
        <f>IF($A102="","",IF(OR($F102="",$G102=""),"",ROUND((MOD($G102,1)-$F102)*1440,0)))</f>
        <v/>
      </c>
      <c r="T102" s="26">
        <f>IF($A102="","",IFERROR(VLOOKUP($E102,'Lists &amp; Settings'!$A$5:$B$10,2,FALSE),""))</f>
        <v/>
      </c>
      <c r="U102" s="27">
        <f>IF($A102="","",IF($W102&lt;&gt;"OK","Review record",IF($K102="On Hold","On hold",IF(AND(OR($K102="Waiting",$K102="Checking In"),ISNUMBER($P102),ISNUMBER($T102),$P102&gt;$T102),"Target exceeded",IF(AND(OR($K102="Waiting",$K102="Checking In"),ISNUMBER($P102),ISNUMBER($T102),$T102&gt;0,$P102&gt;=0.8*$T102),"Near target","")))))</f>
        <v/>
      </c>
      <c r="V102" s="41" t="n"/>
      <c r="W102" s="27">
        <f>IF($A102="","",IF(OR($B102="",$C102="",$D102="",$E102="",$G102="",$K102="",$L102=""),"INCOMPLETE",IF(AND($H102&lt;&gt;"",$H102&lt;$G102),"TIME ERROR",IF(AND($I102&lt;&gt;"",OR($H102="",$I102&lt;$H102)),"TIME ERROR",IF(AND($J102&lt;&gt;"",OR($I102="",$J102&lt;$I102)),"TIME ERROR",IF(AND($K102="Ready for Room",$J102=""),"STATUS/TIME MISMATCH",IF(AND($K102="Checking In",$H102=""),"STATUS/TIME MISMATCH","OK")))))))</f>
        <v/>
      </c>
      <c r="X102" s="27">
        <f>IF($A102="",0,IF(OR($K102="Waiting",$K102="Checking In",$K102="On Hold"),IF(ISNUMBER($P102),$P102,0),0))</f>
        <v/>
      </c>
    </row>
    <row r="103" ht="30" customHeight="1">
      <c r="A103" s="21" t="n"/>
      <c r="B103" s="40" t="n"/>
      <c r="C103" s="21" t="n"/>
      <c r="D103" s="21" t="n"/>
      <c r="E103" s="21" t="n"/>
      <c r="F103" s="23" t="n"/>
      <c r="G103" s="41" t="n"/>
      <c r="H103" s="41" t="n"/>
      <c r="I103" s="41" t="n"/>
      <c r="J103" s="41" t="n"/>
      <c r="K103" s="21" t="n"/>
      <c r="L103" s="21" t="n"/>
      <c r="M103" s="21" t="n"/>
      <c r="N103" s="21" t="n"/>
      <c r="O103" s="25" t="n"/>
      <c r="P103" s="26">
        <f>IF($A103="","",IF($G103="","",IF($H103&lt;&gt;"",ROUND(MAX(0,($H103-$G103)*1440),0),IF(OR($K103="Waiting",$K103="On Hold"),ROUND(MAX(0,(NOW()-$G103)*1440),0),""))))</f>
        <v/>
      </c>
      <c r="Q103" s="26">
        <f>IF($A103="","",IF(OR($H103="",$I103=""),"",ROUND(MAX(0,($I103-$H103)*1440),0)))</f>
        <v/>
      </c>
      <c r="R103" s="26">
        <f>IF($A103="","",IF(OR($G103="",$J103=""),"",ROUND(MAX(0,($J103-$G103)*1440),0)))</f>
        <v/>
      </c>
      <c r="S103" s="26">
        <f>IF($A103="","",IF(OR($F103="",$G103=""),"",ROUND((MOD($G103,1)-$F103)*1440,0)))</f>
        <v/>
      </c>
      <c r="T103" s="26">
        <f>IF($A103="","",IFERROR(VLOOKUP($E103,'Lists &amp; Settings'!$A$5:$B$10,2,FALSE),""))</f>
        <v/>
      </c>
      <c r="U103" s="27">
        <f>IF($A103="","",IF($W103&lt;&gt;"OK","Review record",IF($K103="On Hold","On hold",IF(AND(OR($K103="Waiting",$K103="Checking In"),ISNUMBER($P103),ISNUMBER($T103),$P103&gt;$T103),"Target exceeded",IF(AND(OR($K103="Waiting",$K103="Checking In"),ISNUMBER($P103),ISNUMBER($T103),$T103&gt;0,$P103&gt;=0.8*$T103),"Near target","")))))</f>
        <v/>
      </c>
      <c r="V103" s="41" t="n"/>
      <c r="W103" s="27">
        <f>IF($A103="","",IF(OR($B103="",$C103="",$D103="",$E103="",$G103="",$K103="",$L103=""),"INCOMPLETE",IF(AND($H103&lt;&gt;"",$H103&lt;$G103),"TIME ERROR",IF(AND($I103&lt;&gt;"",OR($H103="",$I103&lt;$H103)),"TIME ERROR",IF(AND($J103&lt;&gt;"",OR($I103="",$J103&lt;$I103)),"TIME ERROR",IF(AND($K103="Ready for Room",$J103=""),"STATUS/TIME MISMATCH",IF(AND($K103="Checking In",$H103=""),"STATUS/TIME MISMATCH","OK")))))))</f>
        <v/>
      </c>
      <c r="X103" s="27">
        <f>IF($A103="",0,IF(OR($K103="Waiting",$K103="Checking In",$K103="On Hold"),IF(ISNUMBER($P103),$P103,0),0))</f>
        <v/>
      </c>
    </row>
    <row r="104" ht="30" customHeight="1">
      <c r="A104" s="21" t="n"/>
      <c r="B104" s="40" t="n"/>
      <c r="C104" s="21" t="n"/>
      <c r="D104" s="21" t="n"/>
      <c r="E104" s="21" t="n"/>
      <c r="F104" s="23" t="n"/>
      <c r="G104" s="41" t="n"/>
      <c r="H104" s="41" t="n"/>
      <c r="I104" s="41" t="n"/>
      <c r="J104" s="41" t="n"/>
      <c r="K104" s="21" t="n"/>
      <c r="L104" s="21" t="n"/>
      <c r="M104" s="21" t="n"/>
      <c r="N104" s="21" t="n"/>
      <c r="O104" s="25" t="n"/>
      <c r="P104" s="26">
        <f>IF($A104="","",IF($G104="","",IF($H104&lt;&gt;"",ROUND(MAX(0,($H104-$G104)*1440),0),IF(OR($K104="Waiting",$K104="On Hold"),ROUND(MAX(0,(NOW()-$G104)*1440),0),""))))</f>
        <v/>
      </c>
      <c r="Q104" s="26">
        <f>IF($A104="","",IF(OR($H104="",$I104=""),"",ROUND(MAX(0,($I104-$H104)*1440),0)))</f>
        <v/>
      </c>
      <c r="R104" s="26">
        <f>IF($A104="","",IF(OR($G104="",$J104=""),"",ROUND(MAX(0,($J104-$G104)*1440),0)))</f>
        <v/>
      </c>
      <c r="S104" s="26">
        <f>IF($A104="","",IF(OR($F104="",$G104=""),"",ROUND((MOD($G104,1)-$F104)*1440,0)))</f>
        <v/>
      </c>
      <c r="T104" s="26">
        <f>IF($A104="","",IFERROR(VLOOKUP($E104,'Lists &amp; Settings'!$A$5:$B$10,2,FALSE),""))</f>
        <v/>
      </c>
      <c r="U104" s="27">
        <f>IF($A104="","",IF($W104&lt;&gt;"OK","Review record",IF($K104="On Hold","On hold",IF(AND(OR($K104="Waiting",$K104="Checking In"),ISNUMBER($P104),ISNUMBER($T104),$P104&gt;$T104),"Target exceeded",IF(AND(OR($K104="Waiting",$K104="Checking In"),ISNUMBER($P104),ISNUMBER($T104),$T104&gt;0,$P104&gt;=0.8*$T104),"Near target","")))))</f>
        <v/>
      </c>
      <c r="V104" s="41" t="n"/>
      <c r="W104" s="27">
        <f>IF($A104="","",IF(OR($B104="",$C104="",$D104="",$E104="",$G104="",$K104="",$L104=""),"INCOMPLETE",IF(AND($H104&lt;&gt;"",$H104&lt;$G104),"TIME ERROR",IF(AND($I104&lt;&gt;"",OR($H104="",$I104&lt;$H104)),"TIME ERROR",IF(AND($J104&lt;&gt;"",OR($I104="",$J104&lt;$I104)),"TIME ERROR",IF(AND($K104="Ready for Room",$J104=""),"STATUS/TIME MISMATCH",IF(AND($K104="Checking In",$H104=""),"STATUS/TIME MISMATCH","OK")))))))</f>
        <v/>
      </c>
      <c r="X104" s="27">
        <f>IF($A104="",0,IF(OR($K104="Waiting",$K104="Checking In",$K104="On Hold"),IF(ISNUMBER($P104),$P104,0),0))</f>
        <v/>
      </c>
    </row>
    <row r="105" ht="30" customHeight="1">
      <c r="A105" s="21" t="n"/>
      <c r="B105" s="40" t="n"/>
      <c r="C105" s="21" t="n"/>
      <c r="D105" s="21" t="n"/>
      <c r="E105" s="21" t="n"/>
      <c r="F105" s="23" t="n"/>
      <c r="G105" s="41" t="n"/>
      <c r="H105" s="41" t="n"/>
      <c r="I105" s="41" t="n"/>
      <c r="J105" s="41" t="n"/>
      <c r="K105" s="21" t="n"/>
      <c r="L105" s="21" t="n"/>
      <c r="M105" s="21" t="n"/>
      <c r="N105" s="21" t="n"/>
      <c r="O105" s="25" t="n"/>
      <c r="P105" s="26">
        <f>IF($A105="","",IF($G105="","",IF($H105&lt;&gt;"",ROUND(MAX(0,($H105-$G105)*1440),0),IF(OR($K105="Waiting",$K105="On Hold"),ROUND(MAX(0,(NOW()-$G105)*1440),0),""))))</f>
        <v/>
      </c>
      <c r="Q105" s="26">
        <f>IF($A105="","",IF(OR($H105="",$I105=""),"",ROUND(MAX(0,($I105-$H105)*1440),0)))</f>
        <v/>
      </c>
      <c r="R105" s="26">
        <f>IF($A105="","",IF(OR($G105="",$J105=""),"",ROUND(MAX(0,($J105-$G105)*1440),0)))</f>
        <v/>
      </c>
      <c r="S105" s="26">
        <f>IF($A105="","",IF(OR($F105="",$G105=""),"",ROUND((MOD($G105,1)-$F105)*1440,0)))</f>
        <v/>
      </c>
      <c r="T105" s="26">
        <f>IF($A105="","",IFERROR(VLOOKUP($E105,'Lists &amp; Settings'!$A$5:$B$10,2,FALSE),""))</f>
        <v/>
      </c>
      <c r="U105" s="27">
        <f>IF($A105="","",IF($W105&lt;&gt;"OK","Review record",IF($K105="On Hold","On hold",IF(AND(OR($K105="Waiting",$K105="Checking In"),ISNUMBER($P105),ISNUMBER($T105),$P105&gt;$T105),"Target exceeded",IF(AND(OR($K105="Waiting",$K105="Checking In"),ISNUMBER($P105),ISNUMBER($T105),$T105&gt;0,$P105&gt;=0.8*$T105),"Near target","")))))</f>
        <v/>
      </c>
      <c r="V105" s="41" t="n"/>
      <c r="W105" s="27">
        <f>IF($A105="","",IF(OR($B105="",$C105="",$D105="",$E105="",$G105="",$K105="",$L105=""),"INCOMPLETE",IF(AND($H105&lt;&gt;"",$H105&lt;$G105),"TIME ERROR",IF(AND($I105&lt;&gt;"",OR($H105="",$I105&lt;$H105)),"TIME ERROR",IF(AND($J105&lt;&gt;"",OR($I105="",$J105&lt;$I105)),"TIME ERROR",IF(AND($K105="Ready for Room",$J105=""),"STATUS/TIME MISMATCH",IF(AND($K105="Checking In",$H105=""),"STATUS/TIME MISMATCH","OK")))))))</f>
        <v/>
      </c>
      <c r="X105" s="27">
        <f>IF($A105="",0,IF(OR($K105="Waiting",$K105="Checking In",$K105="On Hold"),IF(ISNUMBER($P105),$P105,0),0))</f>
        <v/>
      </c>
    </row>
    <row r="106" ht="30" customHeight="1">
      <c r="A106" s="21" t="n"/>
      <c r="B106" s="40" t="n"/>
      <c r="C106" s="21" t="n"/>
      <c r="D106" s="21" t="n"/>
      <c r="E106" s="21" t="n"/>
      <c r="F106" s="23" t="n"/>
      <c r="G106" s="41" t="n"/>
      <c r="H106" s="41" t="n"/>
      <c r="I106" s="41" t="n"/>
      <c r="J106" s="41" t="n"/>
      <c r="K106" s="21" t="n"/>
      <c r="L106" s="21" t="n"/>
      <c r="M106" s="21" t="n"/>
      <c r="N106" s="21" t="n"/>
      <c r="O106" s="25" t="n"/>
      <c r="P106" s="26">
        <f>IF($A106="","",IF($G106="","",IF($H106&lt;&gt;"",ROUND(MAX(0,($H106-$G106)*1440),0),IF(OR($K106="Waiting",$K106="On Hold"),ROUND(MAX(0,(NOW()-$G106)*1440),0),""))))</f>
        <v/>
      </c>
      <c r="Q106" s="26">
        <f>IF($A106="","",IF(OR($H106="",$I106=""),"",ROUND(MAX(0,($I106-$H106)*1440),0)))</f>
        <v/>
      </c>
      <c r="R106" s="26">
        <f>IF($A106="","",IF(OR($G106="",$J106=""),"",ROUND(MAX(0,($J106-$G106)*1440),0)))</f>
        <v/>
      </c>
      <c r="S106" s="26">
        <f>IF($A106="","",IF(OR($F106="",$G106=""),"",ROUND((MOD($G106,1)-$F106)*1440,0)))</f>
        <v/>
      </c>
      <c r="T106" s="26">
        <f>IF($A106="","",IFERROR(VLOOKUP($E106,'Lists &amp; Settings'!$A$5:$B$10,2,FALSE),""))</f>
        <v/>
      </c>
      <c r="U106" s="27">
        <f>IF($A106="","",IF($W106&lt;&gt;"OK","Review record",IF($K106="On Hold","On hold",IF(AND(OR($K106="Waiting",$K106="Checking In"),ISNUMBER($P106),ISNUMBER($T106),$P106&gt;$T106),"Target exceeded",IF(AND(OR($K106="Waiting",$K106="Checking In"),ISNUMBER($P106),ISNUMBER($T106),$T106&gt;0,$P106&gt;=0.8*$T106),"Near target","")))))</f>
        <v/>
      </c>
      <c r="V106" s="41" t="n"/>
      <c r="W106" s="27">
        <f>IF($A106="","",IF(OR($B106="",$C106="",$D106="",$E106="",$G106="",$K106="",$L106=""),"INCOMPLETE",IF(AND($H106&lt;&gt;"",$H106&lt;$G106),"TIME ERROR",IF(AND($I106&lt;&gt;"",OR($H106="",$I106&lt;$H106)),"TIME ERROR",IF(AND($J106&lt;&gt;"",OR($I106="",$J106&lt;$I106)),"TIME ERROR",IF(AND($K106="Ready for Room",$J106=""),"STATUS/TIME MISMATCH",IF(AND($K106="Checking In",$H106=""),"STATUS/TIME MISMATCH","OK")))))))</f>
        <v/>
      </c>
      <c r="X106" s="27">
        <f>IF($A106="",0,IF(OR($K106="Waiting",$K106="Checking In",$K106="On Hold"),IF(ISNUMBER($P106),$P106,0),0))</f>
        <v/>
      </c>
    </row>
    <row r="107" ht="30" customHeight="1">
      <c r="A107" s="21" t="n"/>
      <c r="B107" s="40" t="n"/>
      <c r="C107" s="21" t="n"/>
      <c r="D107" s="21" t="n"/>
      <c r="E107" s="21" t="n"/>
      <c r="F107" s="23" t="n"/>
      <c r="G107" s="41" t="n"/>
      <c r="H107" s="41" t="n"/>
      <c r="I107" s="41" t="n"/>
      <c r="J107" s="41" t="n"/>
      <c r="K107" s="21" t="n"/>
      <c r="L107" s="21" t="n"/>
      <c r="M107" s="21" t="n"/>
      <c r="N107" s="21" t="n"/>
      <c r="O107" s="25" t="n"/>
      <c r="P107" s="26">
        <f>IF($A107="","",IF($G107="","",IF($H107&lt;&gt;"",ROUND(MAX(0,($H107-$G107)*1440),0),IF(OR($K107="Waiting",$K107="On Hold"),ROUND(MAX(0,(NOW()-$G107)*1440),0),""))))</f>
        <v/>
      </c>
      <c r="Q107" s="26">
        <f>IF($A107="","",IF(OR($H107="",$I107=""),"",ROUND(MAX(0,($I107-$H107)*1440),0)))</f>
        <v/>
      </c>
      <c r="R107" s="26">
        <f>IF($A107="","",IF(OR($G107="",$J107=""),"",ROUND(MAX(0,($J107-$G107)*1440),0)))</f>
        <v/>
      </c>
      <c r="S107" s="26">
        <f>IF($A107="","",IF(OR($F107="",$G107=""),"",ROUND((MOD($G107,1)-$F107)*1440,0)))</f>
        <v/>
      </c>
      <c r="T107" s="26">
        <f>IF($A107="","",IFERROR(VLOOKUP($E107,'Lists &amp; Settings'!$A$5:$B$10,2,FALSE),""))</f>
        <v/>
      </c>
      <c r="U107" s="27">
        <f>IF($A107="","",IF($W107&lt;&gt;"OK","Review record",IF($K107="On Hold","On hold",IF(AND(OR($K107="Waiting",$K107="Checking In"),ISNUMBER($P107),ISNUMBER($T107),$P107&gt;$T107),"Target exceeded",IF(AND(OR($K107="Waiting",$K107="Checking In"),ISNUMBER($P107),ISNUMBER($T107),$T107&gt;0,$P107&gt;=0.8*$T107),"Near target","")))))</f>
        <v/>
      </c>
      <c r="V107" s="41" t="n"/>
      <c r="W107" s="27">
        <f>IF($A107="","",IF(OR($B107="",$C107="",$D107="",$E107="",$G107="",$K107="",$L107=""),"INCOMPLETE",IF(AND($H107&lt;&gt;"",$H107&lt;$G107),"TIME ERROR",IF(AND($I107&lt;&gt;"",OR($H107="",$I107&lt;$H107)),"TIME ERROR",IF(AND($J107&lt;&gt;"",OR($I107="",$J107&lt;$I107)),"TIME ERROR",IF(AND($K107="Ready for Room",$J107=""),"STATUS/TIME MISMATCH",IF(AND($K107="Checking In",$H107=""),"STATUS/TIME MISMATCH","OK")))))))</f>
        <v/>
      </c>
      <c r="X107" s="27">
        <f>IF($A107="",0,IF(OR($K107="Waiting",$K107="Checking In",$K107="On Hold"),IF(ISNUMBER($P107),$P107,0),0))</f>
        <v/>
      </c>
    </row>
    <row r="108" ht="30" customHeight="1">
      <c r="A108" s="21" t="n"/>
      <c r="B108" s="40" t="n"/>
      <c r="C108" s="21" t="n"/>
      <c r="D108" s="21" t="n"/>
      <c r="E108" s="21" t="n"/>
      <c r="F108" s="23" t="n"/>
      <c r="G108" s="41" t="n"/>
      <c r="H108" s="41" t="n"/>
      <c r="I108" s="41" t="n"/>
      <c r="J108" s="41" t="n"/>
      <c r="K108" s="21" t="n"/>
      <c r="L108" s="21" t="n"/>
      <c r="M108" s="21" t="n"/>
      <c r="N108" s="21" t="n"/>
      <c r="O108" s="25" t="n"/>
      <c r="P108" s="26">
        <f>IF($A108="","",IF($G108="","",IF($H108&lt;&gt;"",ROUND(MAX(0,($H108-$G108)*1440),0),IF(OR($K108="Waiting",$K108="On Hold"),ROUND(MAX(0,(NOW()-$G108)*1440),0),""))))</f>
        <v/>
      </c>
      <c r="Q108" s="26">
        <f>IF($A108="","",IF(OR($H108="",$I108=""),"",ROUND(MAX(0,($I108-$H108)*1440),0)))</f>
        <v/>
      </c>
      <c r="R108" s="26">
        <f>IF($A108="","",IF(OR($G108="",$J108=""),"",ROUND(MAX(0,($J108-$G108)*1440),0)))</f>
        <v/>
      </c>
      <c r="S108" s="26">
        <f>IF($A108="","",IF(OR($F108="",$G108=""),"",ROUND((MOD($G108,1)-$F108)*1440,0)))</f>
        <v/>
      </c>
      <c r="T108" s="26">
        <f>IF($A108="","",IFERROR(VLOOKUP($E108,'Lists &amp; Settings'!$A$5:$B$10,2,FALSE),""))</f>
        <v/>
      </c>
      <c r="U108" s="27">
        <f>IF($A108="","",IF($W108&lt;&gt;"OK","Review record",IF($K108="On Hold","On hold",IF(AND(OR($K108="Waiting",$K108="Checking In"),ISNUMBER($P108),ISNUMBER($T108),$P108&gt;$T108),"Target exceeded",IF(AND(OR($K108="Waiting",$K108="Checking In"),ISNUMBER($P108),ISNUMBER($T108),$T108&gt;0,$P108&gt;=0.8*$T108),"Near target","")))))</f>
        <v/>
      </c>
      <c r="V108" s="41" t="n"/>
      <c r="W108" s="27">
        <f>IF($A108="","",IF(OR($B108="",$C108="",$D108="",$E108="",$G108="",$K108="",$L108=""),"INCOMPLETE",IF(AND($H108&lt;&gt;"",$H108&lt;$G108),"TIME ERROR",IF(AND($I108&lt;&gt;"",OR($H108="",$I108&lt;$H108)),"TIME ERROR",IF(AND($J108&lt;&gt;"",OR($I108="",$J108&lt;$I108)),"TIME ERROR",IF(AND($K108="Ready for Room",$J108=""),"STATUS/TIME MISMATCH",IF(AND($K108="Checking In",$H108=""),"STATUS/TIME MISMATCH","OK")))))))</f>
        <v/>
      </c>
      <c r="X108" s="27">
        <f>IF($A108="",0,IF(OR($K108="Waiting",$K108="Checking In",$K108="On Hold"),IF(ISNUMBER($P108),$P108,0),0))</f>
        <v/>
      </c>
    </row>
    <row r="109" ht="30" customHeight="1">
      <c r="A109" s="21" t="n"/>
      <c r="B109" s="40" t="n"/>
      <c r="C109" s="21" t="n"/>
      <c r="D109" s="21" t="n"/>
      <c r="E109" s="21" t="n"/>
      <c r="F109" s="23" t="n"/>
      <c r="G109" s="41" t="n"/>
      <c r="H109" s="41" t="n"/>
      <c r="I109" s="41" t="n"/>
      <c r="J109" s="41" t="n"/>
      <c r="K109" s="21" t="n"/>
      <c r="L109" s="21" t="n"/>
      <c r="M109" s="21" t="n"/>
      <c r="N109" s="21" t="n"/>
      <c r="O109" s="25" t="n"/>
      <c r="P109" s="26">
        <f>IF($A109="","",IF($G109="","",IF($H109&lt;&gt;"",ROUND(MAX(0,($H109-$G109)*1440),0),IF(OR($K109="Waiting",$K109="On Hold"),ROUND(MAX(0,(NOW()-$G109)*1440),0),""))))</f>
        <v/>
      </c>
      <c r="Q109" s="26">
        <f>IF($A109="","",IF(OR($H109="",$I109=""),"",ROUND(MAX(0,($I109-$H109)*1440),0)))</f>
        <v/>
      </c>
      <c r="R109" s="26">
        <f>IF($A109="","",IF(OR($G109="",$J109=""),"",ROUND(MAX(0,($J109-$G109)*1440),0)))</f>
        <v/>
      </c>
      <c r="S109" s="26">
        <f>IF($A109="","",IF(OR($F109="",$G109=""),"",ROUND((MOD($G109,1)-$F109)*1440,0)))</f>
        <v/>
      </c>
      <c r="T109" s="26">
        <f>IF($A109="","",IFERROR(VLOOKUP($E109,'Lists &amp; Settings'!$A$5:$B$10,2,FALSE),""))</f>
        <v/>
      </c>
      <c r="U109" s="27">
        <f>IF($A109="","",IF($W109&lt;&gt;"OK","Review record",IF($K109="On Hold","On hold",IF(AND(OR($K109="Waiting",$K109="Checking In"),ISNUMBER($P109),ISNUMBER($T109),$P109&gt;$T109),"Target exceeded",IF(AND(OR($K109="Waiting",$K109="Checking In"),ISNUMBER($P109),ISNUMBER($T109),$T109&gt;0,$P109&gt;=0.8*$T109),"Near target","")))))</f>
        <v/>
      </c>
      <c r="V109" s="41" t="n"/>
      <c r="W109" s="27">
        <f>IF($A109="","",IF(OR($B109="",$C109="",$D109="",$E109="",$G109="",$K109="",$L109=""),"INCOMPLETE",IF(AND($H109&lt;&gt;"",$H109&lt;$G109),"TIME ERROR",IF(AND($I109&lt;&gt;"",OR($H109="",$I109&lt;$H109)),"TIME ERROR",IF(AND($J109&lt;&gt;"",OR($I109="",$J109&lt;$I109)),"TIME ERROR",IF(AND($K109="Ready for Room",$J109=""),"STATUS/TIME MISMATCH",IF(AND($K109="Checking In",$H109=""),"STATUS/TIME MISMATCH","OK")))))))</f>
        <v/>
      </c>
      <c r="X109" s="27">
        <f>IF($A109="",0,IF(OR($K109="Waiting",$K109="Checking In",$K109="On Hold"),IF(ISNUMBER($P109),$P109,0),0))</f>
        <v/>
      </c>
    </row>
    <row r="110" ht="30" customHeight="1">
      <c r="A110" s="21" t="n"/>
      <c r="B110" s="40" t="n"/>
      <c r="C110" s="21" t="n"/>
      <c r="D110" s="21" t="n"/>
      <c r="E110" s="21" t="n"/>
      <c r="F110" s="23" t="n"/>
      <c r="G110" s="41" t="n"/>
      <c r="H110" s="41" t="n"/>
      <c r="I110" s="41" t="n"/>
      <c r="J110" s="41" t="n"/>
      <c r="K110" s="21" t="n"/>
      <c r="L110" s="21" t="n"/>
      <c r="M110" s="21" t="n"/>
      <c r="N110" s="21" t="n"/>
      <c r="O110" s="25" t="n"/>
      <c r="P110" s="26">
        <f>IF($A110="","",IF($G110="","",IF($H110&lt;&gt;"",ROUND(MAX(0,($H110-$G110)*1440),0),IF(OR($K110="Waiting",$K110="On Hold"),ROUND(MAX(0,(NOW()-$G110)*1440),0),""))))</f>
        <v/>
      </c>
      <c r="Q110" s="26">
        <f>IF($A110="","",IF(OR($H110="",$I110=""),"",ROUND(MAX(0,($I110-$H110)*1440),0)))</f>
        <v/>
      </c>
      <c r="R110" s="26">
        <f>IF($A110="","",IF(OR($G110="",$J110=""),"",ROUND(MAX(0,($J110-$G110)*1440),0)))</f>
        <v/>
      </c>
      <c r="S110" s="26">
        <f>IF($A110="","",IF(OR($F110="",$G110=""),"",ROUND((MOD($G110,1)-$F110)*1440,0)))</f>
        <v/>
      </c>
      <c r="T110" s="26">
        <f>IF($A110="","",IFERROR(VLOOKUP($E110,'Lists &amp; Settings'!$A$5:$B$10,2,FALSE),""))</f>
        <v/>
      </c>
      <c r="U110" s="27">
        <f>IF($A110="","",IF($W110&lt;&gt;"OK","Review record",IF($K110="On Hold","On hold",IF(AND(OR($K110="Waiting",$K110="Checking In"),ISNUMBER($P110),ISNUMBER($T110),$P110&gt;$T110),"Target exceeded",IF(AND(OR($K110="Waiting",$K110="Checking In"),ISNUMBER($P110),ISNUMBER($T110),$T110&gt;0,$P110&gt;=0.8*$T110),"Near target","")))))</f>
        <v/>
      </c>
      <c r="V110" s="41" t="n"/>
      <c r="W110" s="27">
        <f>IF($A110="","",IF(OR($B110="",$C110="",$D110="",$E110="",$G110="",$K110="",$L110=""),"INCOMPLETE",IF(AND($H110&lt;&gt;"",$H110&lt;$G110),"TIME ERROR",IF(AND($I110&lt;&gt;"",OR($H110="",$I110&lt;$H110)),"TIME ERROR",IF(AND($J110&lt;&gt;"",OR($I110="",$J110&lt;$I110)),"TIME ERROR",IF(AND($K110="Ready for Room",$J110=""),"STATUS/TIME MISMATCH",IF(AND($K110="Checking In",$H110=""),"STATUS/TIME MISMATCH","OK")))))))</f>
        <v/>
      </c>
      <c r="X110" s="27">
        <f>IF($A110="",0,IF(OR($K110="Waiting",$K110="Checking In",$K110="On Hold"),IF(ISNUMBER($P110),$P110,0),0))</f>
        <v/>
      </c>
    </row>
    <row r="111" ht="30" customHeight="1">
      <c r="A111" s="21" t="n"/>
      <c r="B111" s="40" t="n"/>
      <c r="C111" s="21" t="n"/>
      <c r="D111" s="21" t="n"/>
      <c r="E111" s="21" t="n"/>
      <c r="F111" s="23" t="n"/>
      <c r="G111" s="41" t="n"/>
      <c r="H111" s="41" t="n"/>
      <c r="I111" s="41" t="n"/>
      <c r="J111" s="41" t="n"/>
      <c r="K111" s="21" t="n"/>
      <c r="L111" s="21" t="n"/>
      <c r="M111" s="21" t="n"/>
      <c r="N111" s="21" t="n"/>
      <c r="O111" s="25" t="n"/>
      <c r="P111" s="26">
        <f>IF($A111="","",IF($G111="","",IF($H111&lt;&gt;"",ROUND(MAX(0,($H111-$G111)*1440),0),IF(OR($K111="Waiting",$K111="On Hold"),ROUND(MAX(0,(NOW()-$G111)*1440),0),""))))</f>
        <v/>
      </c>
      <c r="Q111" s="26">
        <f>IF($A111="","",IF(OR($H111="",$I111=""),"",ROUND(MAX(0,($I111-$H111)*1440),0)))</f>
        <v/>
      </c>
      <c r="R111" s="26">
        <f>IF($A111="","",IF(OR($G111="",$J111=""),"",ROUND(MAX(0,($J111-$G111)*1440),0)))</f>
        <v/>
      </c>
      <c r="S111" s="26">
        <f>IF($A111="","",IF(OR($F111="",$G111=""),"",ROUND((MOD($G111,1)-$F111)*1440,0)))</f>
        <v/>
      </c>
      <c r="T111" s="26">
        <f>IF($A111="","",IFERROR(VLOOKUP($E111,'Lists &amp; Settings'!$A$5:$B$10,2,FALSE),""))</f>
        <v/>
      </c>
      <c r="U111" s="27">
        <f>IF($A111="","",IF($W111&lt;&gt;"OK","Review record",IF($K111="On Hold","On hold",IF(AND(OR($K111="Waiting",$K111="Checking In"),ISNUMBER($P111),ISNUMBER($T111),$P111&gt;$T111),"Target exceeded",IF(AND(OR($K111="Waiting",$K111="Checking In"),ISNUMBER($P111),ISNUMBER($T111),$T111&gt;0,$P111&gt;=0.8*$T111),"Near target","")))))</f>
        <v/>
      </c>
      <c r="V111" s="41" t="n"/>
      <c r="W111" s="27">
        <f>IF($A111="","",IF(OR($B111="",$C111="",$D111="",$E111="",$G111="",$K111="",$L111=""),"INCOMPLETE",IF(AND($H111&lt;&gt;"",$H111&lt;$G111),"TIME ERROR",IF(AND($I111&lt;&gt;"",OR($H111="",$I111&lt;$H111)),"TIME ERROR",IF(AND($J111&lt;&gt;"",OR($I111="",$J111&lt;$I111)),"TIME ERROR",IF(AND($K111="Ready for Room",$J111=""),"STATUS/TIME MISMATCH",IF(AND($K111="Checking In",$H111=""),"STATUS/TIME MISMATCH","OK")))))))</f>
        <v/>
      </c>
      <c r="X111" s="27">
        <f>IF($A111="",0,IF(OR($K111="Waiting",$K111="Checking In",$K111="On Hold"),IF(ISNUMBER($P111),$P111,0),0))</f>
        <v/>
      </c>
    </row>
    <row r="112" ht="30" customHeight="1">
      <c r="A112" s="21" t="n"/>
      <c r="B112" s="40" t="n"/>
      <c r="C112" s="21" t="n"/>
      <c r="D112" s="21" t="n"/>
      <c r="E112" s="21" t="n"/>
      <c r="F112" s="23" t="n"/>
      <c r="G112" s="41" t="n"/>
      <c r="H112" s="41" t="n"/>
      <c r="I112" s="41" t="n"/>
      <c r="J112" s="41" t="n"/>
      <c r="K112" s="21" t="n"/>
      <c r="L112" s="21" t="n"/>
      <c r="M112" s="21" t="n"/>
      <c r="N112" s="21" t="n"/>
      <c r="O112" s="25" t="n"/>
      <c r="P112" s="26">
        <f>IF($A112="","",IF($G112="","",IF($H112&lt;&gt;"",ROUND(MAX(0,($H112-$G112)*1440),0),IF(OR($K112="Waiting",$K112="On Hold"),ROUND(MAX(0,(NOW()-$G112)*1440),0),""))))</f>
        <v/>
      </c>
      <c r="Q112" s="26">
        <f>IF($A112="","",IF(OR($H112="",$I112=""),"",ROUND(MAX(0,($I112-$H112)*1440),0)))</f>
        <v/>
      </c>
      <c r="R112" s="26">
        <f>IF($A112="","",IF(OR($G112="",$J112=""),"",ROUND(MAX(0,($J112-$G112)*1440),0)))</f>
        <v/>
      </c>
      <c r="S112" s="26">
        <f>IF($A112="","",IF(OR($F112="",$G112=""),"",ROUND((MOD($G112,1)-$F112)*1440,0)))</f>
        <v/>
      </c>
      <c r="T112" s="26">
        <f>IF($A112="","",IFERROR(VLOOKUP($E112,'Lists &amp; Settings'!$A$5:$B$10,2,FALSE),""))</f>
        <v/>
      </c>
      <c r="U112" s="27">
        <f>IF($A112="","",IF($W112&lt;&gt;"OK","Review record",IF($K112="On Hold","On hold",IF(AND(OR($K112="Waiting",$K112="Checking In"),ISNUMBER($P112),ISNUMBER($T112),$P112&gt;$T112),"Target exceeded",IF(AND(OR($K112="Waiting",$K112="Checking In"),ISNUMBER($P112),ISNUMBER($T112),$T112&gt;0,$P112&gt;=0.8*$T112),"Near target","")))))</f>
        <v/>
      </c>
      <c r="V112" s="41" t="n"/>
      <c r="W112" s="27">
        <f>IF($A112="","",IF(OR($B112="",$C112="",$D112="",$E112="",$G112="",$K112="",$L112=""),"INCOMPLETE",IF(AND($H112&lt;&gt;"",$H112&lt;$G112),"TIME ERROR",IF(AND($I112&lt;&gt;"",OR($H112="",$I112&lt;$H112)),"TIME ERROR",IF(AND($J112&lt;&gt;"",OR($I112="",$J112&lt;$I112)),"TIME ERROR",IF(AND($K112="Ready for Room",$J112=""),"STATUS/TIME MISMATCH",IF(AND($K112="Checking In",$H112=""),"STATUS/TIME MISMATCH","OK")))))))</f>
        <v/>
      </c>
      <c r="X112" s="27">
        <f>IF($A112="",0,IF(OR($K112="Waiting",$K112="Checking In",$K112="On Hold"),IF(ISNUMBER($P112),$P112,0),0))</f>
        <v/>
      </c>
    </row>
    <row r="113" ht="30" customHeight="1">
      <c r="A113" s="21" t="n"/>
      <c r="B113" s="40" t="n"/>
      <c r="C113" s="21" t="n"/>
      <c r="D113" s="21" t="n"/>
      <c r="E113" s="21" t="n"/>
      <c r="F113" s="23" t="n"/>
      <c r="G113" s="41" t="n"/>
      <c r="H113" s="41" t="n"/>
      <c r="I113" s="41" t="n"/>
      <c r="J113" s="41" t="n"/>
      <c r="K113" s="21" t="n"/>
      <c r="L113" s="21" t="n"/>
      <c r="M113" s="21" t="n"/>
      <c r="N113" s="21" t="n"/>
      <c r="O113" s="25" t="n"/>
      <c r="P113" s="26">
        <f>IF($A113="","",IF($G113="","",IF($H113&lt;&gt;"",ROUND(MAX(0,($H113-$G113)*1440),0),IF(OR($K113="Waiting",$K113="On Hold"),ROUND(MAX(0,(NOW()-$G113)*1440),0),""))))</f>
        <v/>
      </c>
      <c r="Q113" s="26">
        <f>IF($A113="","",IF(OR($H113="",$I113=""),"",ROUND(MAX(0,($I113-$H113)*1440),0)))</f>
        <v/>
      </c>
      <c r="R113" s="26">
        <f>IF($A113="","",IF(OR($G113="",$J113=""),"",ROUND(MAX(0,($J113-$G113)*1440),0)))</f>
        <v/>
      </c>
      <c r="S113" s="26">
        <f>IF($A113="","",IF(OR($F113="",$G113=""),"",ROUND((MOD($G113,1)-$F113)*1440,0)))</f>
        <v/>
      </c>
      <c r="T113" s="26">
        <f>IF($A113="","",IFERROR(VLOOKUP($E113,'Lists &amp; Settings'!$A$5:$B$10,2,FALSE),""))</f>
        <v/>
      </c>
      <c r="U113" s="27">
        <f>IF($A113="","",IF($W113&lt;&gt;"OK","Review record",IF($K113="On Hold","On hold",IF(AND(OR($K113="Waiting",$K113="Checking In"),ISNUMBER($P113),ISNUMBER($T113),$P113&gt;$T113),"Target exceeded",IF(AND(OR($K113="Waiting",$K113="Checking In"),ISNUMBER($P113),ISNUMBER($T113),$T113&gt;0,$P113&gt;=0.8*$T113),"Near target","")))))</f>
        <v/>
      </c>
      <c r="V113" s="41" t="n"/>
      <c r="W113" s="27">
        <f>IF($A113="","",IF(OR($B113="",$C113="",$D113="",$E113="",$G113="",$K113="",$L113=""),"INCOMPLETE",IF(AND($H113&lt;&gt;"",$H113&lt;$G113),"TIME ERROR",IF(AND($I113&lt;&gt;"",OR($H113="",$I113&lt;$H113)),"TIME ERROR",IF(AND($J113&lt;&gt;"",OR($I113="",$J113&lt;$I113)),"TIME ERROR",IF(AND($K113="Ready for Room",$J113=""),"STATUS/TIME MISMATCH",IF(AND($K113="Checking In",$H113=""),"STATUS/TIME MISMATCH","OK")))))))</f>
        <v/>
      </c>
      <c r="X113" s="27">
        <f>IF($A113="",0,IF(OR($K113="Waiting",$K113="Checking In",$K113="On Hold"),IF(ISNUMBER($P113),$P113,0),0))</f>
        <v/>
      </c>
    </row>
    <row r="114" ht="30" customHeight="1">
      <c r="A114" s="21" t="n"/>
      <c r="B114" s="40" t="n"/>
      <c r="C114" s="21" t="n"/>
      <c r="D114" s="21" t="n"/>
      <c r="E114" s="21" t="n"/>
      <c r="F114" s="23" t="n"/>
      <c r="G114" s="41" t="n"/>
      <c r="H114" s="41" t="n"/>
      <c r="I114" s="41" t="n"/>
      <c r="J114" s="41" t="n"/>
      <c r="K114" s="21" t="n"/>
      <c r="L114" s="21" t="n"/>
      <c r="M114" s="21" t="n"/>
      <c r="N114" s="21" t="n"/>
      <c r="O114" s="25" t="n"/>
      <c r="P114" s="26">
        <f>IF($A114="","",IF($G114="","",IF($H114&lt;&gt;"",ROUND(MAX(0,($H114-$G114)*1440),0),IF(OR($K114="Waiting",$K114="On Hold"),ROUND(MAX(0,(NOW()-$G114)*1440),0),""))))</f>
        <v/>
      </c>
      <c r="Q114" s="26">
        <f>IF($A114="","",IF(OR($H114="",$I114=""),"",ROUND(MAX(0,($I114-$H114)*1440),0)))</f>
        <v/>
      </c>
      <c r="R114" s="26">
        <f>IF($A114="","",IF(OR($G114="",$J114=""),"",ROUND(MAX(0,($J114-$G114)*1440),0)))</f>
        <v/>
      </c>
      <c r="S114" s="26">
        <f>IF($A114="","",IF(OR($F114="",$G114=""),"",ROUND((MOD($G114,1)-$F114)*1440,0)))</f>
        <v/>
      </c>
      <c r="T114" s="26">
        <f>IF($A114="","",IFERROR(VLOOKUP($E114,'Lists &amp; Settings'!$A$5:$B$10,2,FALSE),""))</f>
        <v/>
      </c>
      <c r="U114" s="27">
        <f>IF($A114="","",IF($W114&lt;&gt;"OK","Review record",IF($K114="On Hold","On hold",IF(AND(OR($K114="Waiting",$K114="Checking In"),ISNUMBER($P114),ISNUMBER($T114),$P114&gt;$T114),"Target exceeded",IF(AND(OR($K114="Waiting",$K114="Checking In"),ISNUMBER($P114),ISNUMBER($T114),$T114&gt;0,$P114&gt;=0.8*$T114),"Near target","")))))</f>
        <v/>
      </c>
      <c r="V114" s="41" t="n"/>
      <c r="W114" s="27">
        <f>IF($A114="","",IF(OR($B114="",$C114="",$D114="",$E114="",$G114="",$K114="",$L114=""),"INCOMPLETE",IF(AND($H114&lt;&gt;"",$H114&lt;$G114),"TIME ERROR",IF(AND($I114&lt;&gt;"",OR($H114="",$I114&lt;$H114)),"TIME ERROR",IF(AND($J114&lt;&gt;"",OR($I114="",$J114&lt;$I114)),"TIME ERROR",IF(AND($K114="Ready for Room",$J114=""),"STATUS/TIME MISMATCH",IF(AND($K114="Checking In",$H114=""),"STATUS/TIME MISMATCH","OK")))))))</f>
        <v/>
      </c>
      <c r="X114" s="27">
        <f>IF($A114="",0,IF(OR($K114="Waiting",$K114="Checking In",$K114="On Hold"),IF(ISNUMBER($P114),$P114,0),0))</f>
        <v/>
      </c>
    </row>
    <row r="115" ht="30" customHeight="1">
      <c r="A115" s="21" t="n"/>
      <c r="B115" s="40" t="n"/>
      <c r="C115" s="21" t="n"/>
      <c r="D115" s="21" t="n"/>
      <c r="E115" s="21" t="n"/>
      <c r="F115" s="23" t="n"/>
      <c r="G115" s="41" t="n"/>
      <c r="H115" s="41" t="n"/>
      <c r="I115" s="41" t="n"/>
      <c r="J115" s="41" t="n"/>
      <c r="K115" s="21" t="n"/>
      <c r="L115" s="21" t="n"/>
      <c r="M115" s="21" t="n"/>
      <c r="N115" s="21" t="n"/>
      <c r="O115" s="25" t="n"/>
      <c r="P115" s="26">
        <f>IF($A115="","",IF($G115="","",IF($H115&lt;&gt;"",ROUND(MAX(0,($H115-$G115)*1440),0),IF(OR($K115="Waiting",$K115="On Hold"),ROUND(MAX(0,(NOW()-$G115)*1440),0),""))))</f>
        <v/>
      </c>
      <c r="Q115" s="26">
        <f>IF($A115="","",IF(OR($H115="",$I115=""),"",ROUND(MAX(0,($I115-$H115)*1440),0)))</f>
        <v/>
      </c>
      <c r="R115" s="26">
        <f>IF($A115="","",IF(OR($G115="",$J115=""),"",ROUND(MAX(0,($J115-$G115)*1440),0)))</f>
        <v/>
      </c>
      <c r="S115" s="26">
        <f>IF($A115="","",IF(OR($F115="",$G115=""),"",ROUND((MOD($G115,1)-$F115)*1440,0)))</f>
        <v/>
      </c>
      <c r="T115" s="26">
        <f>IF($A115="","",IFERROR(VLOOKUP($E115,'Lists &amp; Settings'!$A$5:$B$10,2,FALSE),""))</f>
        <v/>
      </c>
      <c r="U115" s="27">
        <f>IF($A115="","",IF($W115&lt;&gt;"OK","Review record",IF($K115="On Hold","On hold",IF(AND(OR($K115="Waiting",$K115="Checking In"),ISNUMBER($P115),ISNUMBER($T115),$P115&gt;$T115),"Target exceeded",IF(AND(OR($K115="Waiting",$K115="Checking In"),ISNUMBER($P115),ISNUMBER($T115),$T115&gt;0,$P115&gt;=0.8*$T115),"Near target","")))))</f>
        <v/>
      </c>
      <c r="V115" s="41" t="n"/>
      <c r="W115" s="27">
        <f>IF($A115="","",IF(OR($B115="",$C115="",$D115="",$E115="",$G115="",$K115="",$L115=""),"INCOMPLETE",IF(AND($H115&lt;&gt;"",$H115&lt;$G115),"TIME ERROR",IF(AND($I115&lt;&gt;"",OR($H115="",$I115&lt;$H115)),"TIME ERROR",IF(AND($J115&lt;&gt;"",OR($I115="",$J115&lt;$I115)),"TIME ERROR",IF(AND($K115="Ready for Room",$J115=""),"STATUS/TIME MISMATCH",IF(AND($K115="Checking In",$H115=""),"STATUS/TIME MISMATCH","OK")))))))</f>
        <v/>
      </c>
      <c r="X115" s="27">
        <f>IF($A115="",0,IF(OR($K115="Waiting",$K115="Checking In",$K115="On Hold"),IF(ISNUMBER($P115),$P115,0),0))</f>
        <v/>
      </c>
    </row>
    <row r="116" ht="30" customHeight="1">
      <c r="A116" s="21" t="n"/>
      <c r="B116" s="40" t="n"/>
      <c r="C116" s="21" t="n"/>
      <c r="D116" s="21" t="n"/>
      <c r="E116" s="21" t="n"/>
      <c r="F116" s="23" t="n"/>
      <c r="G116" s="41" t="n"/>
      <c r="H116" s="41" t="n"/>
      <c r="I116" s="41" t="n"/>
      <c r="J116" s="41" t="n"/>
      <c r="K116" s="21" t="n"/>
      <c r="L116" s="21" t="n"/>
      <c r="M116" s="21" t="n"/>
      <c r="N116" s="21" t="n"/>
      <c r="O116" s="25" t="n"/>
      <c r="P116" s="26">
        <f>IF($A116="","",IF($G116="","",IF($H116&lt;&gt;"",ROUND(MAX(0,($H116-$G116)*1440),0),IF(OR($K116="Waiting",$K116="On Hold"),ROUND(MAX(0,(NOW()-$G116)*1440),0),""))))</f>
        <v/>
      </c>
      <c r="Q116" s="26">
        <f>IF($A116="","",IF(OR($H116="",$I116=""),"",ROUND(MAX(0,($I116-$H116)*1440),0)))</f>
        <v/>
      </c>
      <c r="R116" s="26">
        <f>IF($A116="","",IF(OR($G116="",$J116=""),"",ROUND(MAX(0,($J116-$G116)*1440),0)))</f>
        <v/>
      </c>
      <c r="S116" s="26">
        <f>IF($A116="","",IF(OR($F116="",$G116=""),"",ROUND((MOD($G116,1)-$F116)*1440,0)))</f>
        <v/>
      </c>
      <c r="T116" s="26">
        <f>IF($A116="","",IFERROR(VLOOKUP($E116,'Lists &amp; Settings'!$A$5:$B$10,2,FALSE),""))</f>
        <v/>
      </c>
      <c r="U116" s="27">
        <f>IF($A116="","",IF($W116&lt;&gt;"OK","Review record",IF($K116="On Hold","On hold",IF(AND(OR($K116="Waiting",$K116="Checking In"),ISNUMBER($P116),ISNUMBER($T116),$P116&gt;$T116),"Target exceeded",IF(AND(OR($K116="Waiting",$K116="Checking In"),ISNUMBER($P116),ISNUMBER($T116),$T116&gt;0,$P116&gt;=0.8*$T116),"Near target","")))))</f>
        <v/>
      </c>
      <c r="V116" s="41" t="n"/>
      <c r="W116" s="27">
        <f>IF($A116="","",IF(OR($B116="",$C116="",$D116="",$E116="",$G116="",$K116="",$L116=""),"INCOMPLETE",IF(AND($H116&lt;&gt;"",$H116&lt;$G116),"TIME ERROR",IF(AND($I116&lt;&gt;"",OR($H116="",$I116&lt;$H116)),"TIME ERROR",IF(AND($J116&lt;&gt;"",OR($I116="",$J116&lt;$I116)),"TIME ERROR",IF(AND($K116="Ready for Room",$J116=""),"STATUS/TIME MISMATCH",IF(AND($K116="Checking In",$H116=""),"STATUS/TIME MISMATCH","OK")))))))</f>
        <v/>
      </c>
      <c r="X116" s="27">
        <f>IF($A116="",0,IF(OR($K116="Waiting",$K116="Checking In",$K116="On Hold"),IF(ISNUMBER($P116),$P116,0),0))</f>
        <v/>
      </c>
    </row>
    <row r="117" ht="30" customHeight="1">
      <c r="A117" s="21" t="n"/>
      <c r="B117" s="40" t="n"/>
      <c r="C117" s="21" t="n"/>
      <c r="D117" s="21" t="n"/>
      <c r="E117" s="21" t="n"/>
      <c r="F117" s="23" t="n"/>
      <c r="G117" s="41" t="n"/>
      <c r="H117" s="41" t="n"/>
      <c r="I117" s="41" t="n"/>
      <c r="J117" s="41" t="n"/>
      <c r="K117" s="21" t="n"/>
      <c r="L117" s="21" t="n"/>
      <c r="M117" s="21" t="n"/>
      <c r="N117" s="21" t="n"/>
      <c r="O117" s="25" t="n"/>
      <c r="P117" s="26">
        <f>IF($A117="","",IF($G117="","",IF($H117&lt;&gt;"",ROUND(MAX(0,($H117-$G117)*1440),0),IF(OR($K117="Waiting",$K117="On Hold"),ROUND(MAX(0,(NOW()-$G117)*1440),0),""))))</f>
        <v/>
      </c>
      <c r="Q117" s="26">
        <f>IF($A117="","",IF(OR($H117="",$I117=""),"",ROUND(MAX(0,($I117-$H117)*1440),0)))</f>
        <v/>
      </c>
      <c r="R117" s="26">
        <f>IF($A117="","",IF(OR($G117="",$J117=""),"",ROUND(MAX(0,($J117-$G117)*1440),0)))</f>
        <v/>
      </c>
      <c r="S117" s="26">
        <f>IF($A117="","",IF(OR($F117="",$G117=""),"",ROUND((MOD($G117,1)-$F117)*1440,0)))</f>
        <v/>
      </c>
      <c r="T117" s="26">
        <f>IF($A117="","",IFERROR(VLOOKUP($E117,'Lists &amp; Settings'!$A$5:$B$10,2,FALSE),""))</f>
        <v/>
      </c>
      <c r="U117" s="27">
        <f>IF($A117="","",IF($W117&lt;&gt;"OK","Review record",IF($K117="On Hold","On hold",IF(AND(OR($K117="Waiting",$K117="Checking In"),ISNUMBER($P117),ISNUMBER($T117),$P117&gt;$T117),"Target exceeded",IF(AND(OR($K117="Waiting",$K117="Checking In"),ISNUMBER($P117),ISNUMBER($T117),$T117&gt;0,$P117&gt;=0.8*$T117),"Near target","")))))</f>
        <v/>
      </c>
      <c r="V117" s="41" t="n"/>
      <c r="W117" s="27">
        <f>IF($A117="","",IF(OR($B117="",$C117="",$D117="",$E117="",$G117="",$K117="",$L117=""),"INCOMPLETE",IF(AND($H117&lt;&gt;"",$H117&lt;$G117),"TIME ERROR",IF(AND($I117&lt;&gt;"",OR($H117="",$I117&lt;$H117)),"TIME ERROR",IF(AND($J117&lt;&gt;"",OR($I117="",$J117&lt;$I117)),"TIME ERROR",IF(AND($K117="Ready for Room",$J117=""),"STATUS/TIME MISMATCH",IF(AND($K117="Checking In",$H117=""),"STATUS/TIME MISMATCH","OK")))))))</f>
        <v/>
      </c>
      <c r="X117" s="27">
        <f>IF($A117="",0,IF(OR($K117="Waiting",$K117="Checking In",$K117="On Hold"),IF(ISNUMBER($P117),$P117,0),0))</f>
        <v/>
      </c>
    </row>
    <row r="118" ht="30" customHeight="1">
      <c r="A118" s="21" t="n"/>
      <c r="B118" s="40" t="n"/>
      <c r="C118" s="21" t="n"/>
      <c r="D118" s="21" t="n"/>
      <c r="E118" s="21" t="n"/>
      <c r="F118" s="23" t="n"/>
      <c r="G118" s="41" t="n"/>
      <c r="H118" s="41" t="n"/>
      <c r="I118" s="41" t="n"/>
      <c r="J118" s="41" t="n"/>
      <c r="K118" s="21" t="n"/>
      <c r="L118" s="21" t="n"/>
      <c r="M118" s="21" t="n"/>
      <c r="N118" s="21" t="n"/>
      <c r="O118" s="25" t="n"/>
      <c r="P118" s="26">
        <f>IF($A118="","",IF($G118="","",IF($H118&lt;&gt;"",ROUND(MAX(0,($H118-$G118)*1440),0),IF(OR($K118="Waiting",$K118="On Hold"),ROUND(MAX(0,(NOW()-$G118)*1440),0),""))))</f>
        <v/>
      </c>
      <c r="Q118" s="26">
        <f>IF($A118="","",IF(OR($H118="",$I118=""),"",ROUND(MAX(0,($I118-$H118)*1440),0)))</f>
        <v/>
      </c>
      <c r="R118" s="26">
        <f>IF($A118="","",IF(OR($G118="",$J118=""),"",ROUND(MAX(0,($J118-$G118)*1440),0)))</f>
        <v/>
      </c>
      <c r="S118" s="26">
        <f>IF($A118="","",IF(OR($F118="",$G118=""),"",ROUND((MOD($G118,1)-$F118)*1440,0)))</f>
        <v/>
      </c>
      <c r="T118" s="26">
        <f>IF($A118="","",IFERROR(VLOOKUP($E118,'Lists &amp; Settings'!$A$5:$B$10,2,FALSE),""))</f>
        <v/>
      </c>
      <c r="U118" s="27">
        <f>IF($A118="","",IF($W118&lt;&gt;"OK","Review record",IF($K118="On Hold","On hold",IF(AND(OR($K118="Waiting",$K118="Checking In"),ISNUMBER($P118),ISNUMBER($T118),$P118&gt;$T118),"Target exceeded",IF(AND(OR($K118="Waiting",$K118="Checking In"),ISNUMBER($P118),ISNUMBER($T118),$T118&gt;0,$P118&gt;=0.8*$T118),"Near target","")))))</f>
        <v/>
      </c>
      <c r="V118" s="41" t="n"/>
      <c r="W118" s="27">
        <f>IF($A118="","",IF(OR($B118="",$C118="",$D118="",$E118="",$G118="",$K118="",$L118=""),"INCOMPLETE",IF(AND($H118&lt;&gt;"",$H118&lt;$G118),"TIME ERROR",IF(AND($I118&lt;&gt;"",OR($H118="",$I118&lt;$H118)),"TIME ERROR",IF(AND($J118&lt;&gt;"",OR($I118="",$J118&lt;$I118)),"TIME ERROR",IF(AND($K118="Ready for Room",$J118=""),"STATUS/TIME MISMATCH",IF(AND($K118="Checking In",$H118=""),"STATUS/TIME MISMATCH","OK")))))))</f>
        <v/>
      </c>
      <c r="X118" s="27">
        <f>IF($A118="",0,IF(OR($K118="Waiting",$K118="Checking In",$K118="On Hold"),IF(ISNUMBER($P118),$P118,0),0))</f>
        <v/>
      </c>
    </row>
    <row r="119" ht="30" customHeight="1">
      <c r="A119" s="21" t="n"/>
      <c r="B119" s="40" t="n"/>
      <c r="C119" s="21" t="n"/>
      <c r="D119" s="21" t="n"/>
      <c r="E119" s="21" t="n"/>
      <c r="F119" s="23" t="n"/>
      <c r="G119" s="41" t="n"/>
      <c r="H119" s="41" t="n"/>
      <c r="I119" s="41" t="n"/>
      <c r="J119" s="41" t="n"/>
      <c r="K119" s="21" t="n"/>
      <c r="L119" s="21" t="n"/>
      <c r="M119" s="21" t="n"/>
      <c r="N119" s="21" t="n"/>
      <c r="O119" s="25" t="n"/>
      <c r="P119" s="26">
        <f>IF($A119="","",IF($G119="","",IF($H119&lt;&gt;"",ROUND(MAX(0,($H119-$G119)*1440),0),IF(OR($K119="Waiting",$K119="On Hold"),ROUND(MAX(0,(NOW()-$G119)*1440),0),""))))</f>
        <v/>
      </c>
      <c r="Q119" s="26">
        <f>IF($A119="","",IF(OR($H119="",$I119=""),"",ROUND(MAX(0,($I119-$H119)*1440),0)))</f>
        <v/>
      </c>
      <c r="R119" s="26">
        <f>IF($A119="","",IF(OR($G119="",$J119=""),"",ROUND(MAX(0,($J119-$G119)*1440),0)))</f>
        <v/>
      </c>
      <c r="S119" s="26">
        <f>IF($A119="","",IF(OR($F119="",$G119=""),"",ROUND((MOD($G119,1)-$F119)*1440,0)))</f>
        <v/>
      </c>
      <c r="T119" s="26">
        <f>IF($A119="","",IFERROR(VLOOKUP($E119,'Lists &amp; Settings'!$A$5:$B$10,2,FALSE),""))</f>
        <v/>
      </c>
      <c r="U119" s="27">
        <f>IF($A119="","",IF($W119&lt;&gt;"OK","Review record",IF($K119="On Hold","On hold",IF(AND(OR($K119="Waiting",$K119="Checking In"),ISNUMBER($P119),ISNUMBER($T119),$P119&gt;$T119),"Target exceeded",IF(AND(OR($K119="Waiting",$K119="Checking In"),ISNUMBER($P119),ISNUMBER($T119),$T119&gt;0,$P119&gt;=0.8*$T119),"Near target","")))))</f>
        <v/>
      </c>
      <c r="V119" s="41" t="n"/>
      <c r="W119" s="27">
        <f>IF($A119="","",IF(OR($B119="",$C119="",$D119="",$E119="",$G119="",$K119="",$L119=""),"INCOMPLETE",IF(AND($H119&lt;&gt;"",$H119&lt;$G119),"TIME ERROR",IF(AND($I119&lt;&gt;"",OR($H119="",$I119&lt;$H119)),"TIME ERROR",IF(AND($J119&lt;&gt;"",OR($I119="",$J119&lt;$I119)),"TIME ERROR",IF(AND($K119="Ready for Room",$J119=""),"STATUS/TIME MISMATCH",IF(AND($K119="Checking In",$H119=""),"STATUS/TIME MISMATCH","OK")))))))</f>
        <v/>
      </c>
      <c r="X119" s="27">
        <f>IF($A119="",0,IF(OR($K119="Waiting",$K119="Checking In",$K119="On Hold"),IF(ISNUMBER($P119),$P119,0),0))</f>
        <v/>
      </c>
    </row>
    <row r="120" ht="30" customHeight="1">
      <c r="A120" s="21" t="n"/>
      <c r="B120" s="40" t="n"/>
      <c r="C120" s="21" t="n"/>
      <c r="D120" s="21" t="n"/>
      <c r="E120" s="21" t="n"/>
      <c r="F120" s="23" t="n"/>
      <c r="G120" s="41" t="n"/>
      <c r="H120" s="41" t="n"/>
      <c r="I120" s="41" t="n"/>
      <c r="J120" s="41" t="n"/>
      <c r="K120" s="21" t="n"/>
      <c r="L120" s="21" t="n"/>
      <c r="M120" s="21" t="n"/>
      <c r="N120" s="21" t="n"/>
      <c r="O120" s="25" t="n"/>
      <c r="P120" s="26">
        <f>IF($A120="","",IF($G120="","",IF($H120&lt;&gt;"",ROUND(MAX(0,($H120-$G120)*1440),0),IF(OR($K120="Waiting",$K120="On Hold"),ROUND(MAX(0,(NOW()-$G120)*1440),0),""))))</f>
        <v/>
      </c>
      <c r="Q120" s="26">
        <f>IF($A120="","",IF(OR($H120="",$I120=""),"",ROUND(MAX(0,($I120-$H120)*1440),0)))</f>
        <v/>
      </c>
      <c r="R120" s="26">
        <f>IF($A120="","",IF(OR($G120="",$J120=""),"",ROUND(MAX(0,($J120-$G120)*1440),0)))</f>
        <v/>
      </c>
      <c r="S120" s="26">
        <f>IF($A120="","",IF(OR($F120="",$G120=""),"",ROUND((MOD($G120,1)-$F120)*1440,0)))</f>
        <v/>
      </c>
      <c r="T120" s="26">
        <f>IF($A120="","",IFERROR(VLOOKUP($E120,'Lists &amp; Settings'!$A$5:$B$10,2,FALSE),""))</f>
        <v/>
      </c>
      <c r="U120" s="27">
        <f>IF($A120="","",IF($W120&lt;&gt;"OK","Review record",IF($K120="On Hold","On hold",IF(AND(OR($K120="Waiting",$K120="Checking In"),ISNUMBER($P120),ISNUMBER($T120),$P120&gt;$T120),"Target exceeded",IF(AND(OR($K120="Waiting",$K120="Checking In"),ISNUMBER($P120),ISNUMBER($T120),$T120&gt;0,$P120&gt;=0.8*$T120),"Near target","")))))</f>
        <v/>
      </c>
      <c r="V120" s="41" t="n"/>
      <c r="W120" s="27">
        <f>IF($A120="","",IF(OR($B120="",$C120="",$D120="",$E120="",$G120="",$K120="",$L120=""),"INCOMPLETE",IF(AND($H120&lt;&gt;"",$H120&lt;$G120),"TIME ERROR",IF(AND($I120&lt;&gt;"",OR($H120="",$I120&lt;$H120)),"TIME ERROR",IF(AND($J120&lt;&gt;"",OR($I120="",$J120&lt;$I120)),"TIME ERROR",IF(AND($K120="Ready for Room",$J120=""),"STATUS/TIME MISMATCH",IF(AND($K120="Checking In",$H120=""),"STATUS/TIME MISMATCH","OK")))))))</f>
        <v/>
      </c>
      <c r="X120" s="27">
        <f>IF($A120="",0,IF(OR($K120="Waiting",$K120="Checking In",$K120="On Hold"),IF(ISNUMBER($P120),$P120,0),0))</f>
        <v/>
      </c>
    </row>
    <row r="121" ht="30" customHeight="1">
      <c r="A121" s="21" t="n"/>
      <c r="B121" s="40" t="n"/>
      <c r="C121" s="21" t="n"/>
      <c r="D121" s="21" t="n"/>
      <c r="E121" s="21" t="n"/>
      <c r="F121" s="23" t="n"/>
      <c r="G121" s="41" t="n"/>
      <c r="H121" s="41" t="n"/>
      <c r="I121" s="41" t="n"/>
      <c r="J121" s="41" t="n"/>
      <c r="K121" s="21" t="n"/>
      <c r="L121" s="21" t="n"/>
      <c r="M121" s="21" t="n"/>
      <c r="N121" s="21" t="n"/>
      <c r="O121" s="25" t="n"/>
      <c r="P121" s="26">
        <f>IF($A121="","",IF($G121="","",IF($H121&lt;&gt;"",ROUND(MAX(0,($H121-$G121)*1440),0),IF(OR($K121="Waiting",$K121="On Hold"),ROUND(MAX(0,(NOW()-$G121)*1440),0),""))))</f>
        <v/>
      </c>
      <c r="Q121" s="26">
        <f>IF($A121="","",IF(OR($H121="",$I121=""),"",ROUND(MAX(0,($I121-$H121)*1440),0)))</f>
        <v/>
      </c>
      <c r="R121" s="26">
        <f>IF($A121="","",IF(OR($G121="",$J121=""),"",ROUND(MAX(0,($J121-$G121)*1440),0)))</f>
        <v/>
      </c>
      <c r="S121" s="26">
        <f>IF($A121="","",IF(OR($F121="",$G121=""),"",ROUND((MOD($G121,1)-$F121)*1440,0)))</f>
        <v/>
      </c>
      <c r="T121" s="26">
        <f>IF($A121="","",IFERROR(VLOOKUP($E121,'Lists &amp; Settings'!$A$5:$B$10,2,FALSE),""))</f>
        <v/>
      </c>
      <c r="U121" s="27">
        <f>IF($A121="","",IF($W121&lt;&gt;"OK","Review record",IF($K121="On Hold","On hold",IF(AND(OR($K121="Waiting",$K121="Checking In"),ISNUMBER($P121),ISNUMBER($T121),$P121&gt;$T121),"Target exceeded",IF(AND(OR($K121="Waiting",$K121="Checking In"),ISNUMBER($P121),ISNUMBER($T121),$T121&gt;0,$P121&gt;=0.8*$T121),"Near target","")))))</f>
        <v/>
      </c>
      <c r="V121" s="41" t="n"/>
      <c r="W121" s="27">
        <f>IF($A121="","",IF(OR($B121="",$C121="",$D121="",$E121="",$G121="",$K121="",$L121=""),"INCOMPLETE",IF(AND($H121&lt;&gt;"",$H121&lt;$G121),"TIME ERROR",IF(AND($I121&lt;&gt;"",OR($H121="",$I121&lt;$H121)),"TIME ERROR",IF(AND($J121&lt;&gt;"",OR($I121="",$J121&lt;$I121)),"TIME ERROR",IF(AND($K121="Ready for Room",$J121=""),"STATUS/TIME MISMATCH",IF(AND($K121="Checking In",$H121=""),"STATUS/TIME MISMATCH","OK")))))))</f>
        <v/>
      </c>
      <c r="X121" s="27">
        <f>IF($A121="",0,IF(OR($K121="Waiting",$K121="Checking In",$K121="On Hold"),IF(ISNUMBER($P121),$P121,0),0))</f>
        <v/>
      </c>
    </row>
    <row r="122" ht="30" customHeight="1">
      <c r="A122" s="21" t="n"/>
      <c r="B122" s="40" t="n"/>
      <c r="C122" s="21" t="n"/>
      <c r="D122" s="21" t="n"/>
      <c r="E122" s="21" t="n"/>
      <c r="F122" s="23" t="n"/>
      <c r="G122" s="41" t="n"/>
      <c r="H122" s="41" t="n"/>
      <c r="I122" s="41" t="n"/>
      <c r="J122" s="41" t="n"/>
      <c r="K122" s="21" t="n"/>
      <c r="L122" s="21" t="n"/>
      <c r="M122" s="21" t="n"/>
      <c r="N122" s="21" t="n"/>
      <c r="O122" s="25" t="n"/>
      <c r="P122" s="26">
        <f>IF($A122="","",IF($G122="","",IF($H122&lt;&gt;"",ROUND(MAX(0,($H122-$G122)*1440),0),IF(OR($K122="Waiting",$K122="On Hold"),ROUND(MAX(0,(NOW()-$G122)*1440),0),""))))</f>
        <v/>
      </c>
      <c r="Q122" s="26">
        <f>IF($A122="","",IF(OR($H122="",$I122=""),"",ROUND(MAX(0,($I122-$H122)*1440),0)))</f>
        <v/>
      </c>
      <c r="R122" s="26">
        <f>IF($A122="","",IF(OR($G122="",$J122=""),"",ROUND(MAX(0,($J122-$G122)*1440),0)))</f>
        <v/>
      </c>
      <c r="S122" s="26">
        <f>IF($A122="","",IF(OR($F122="",$G122=""),"",ROUND((MOD($G122,1)-$F122)*1440,0)))</f>
        <v/>
      </c>
      <c r="T122" s="26">
        <f>IF($A122="","",IFERROR(VLOOKUP($E122,'Lists &amp; Settings'!$A$5:$B$10,2,FALSE),""))</f>
        <v/>
      </c>
      <c r="U122" s="27">
        <f>IF($A122="","",IF($W122&lt;&gt;"OK","Review record",IF($K122="On Hold","On hold",IF(AND(OR($K122="Waiting",$K122="Checking In"),ISNUMBER($P122),ISNUMBER($T122),$P122&gt;$T122),"Target exceeded",IF(AND(OR($K122="Waiting",$K122="Checking In"),ISNUMBER($P122),ISNUMBER($T122),$T122&gt;0,$P122&gt;=0.8*$T122),"Near target","")))))</f>
        <v/>
      </c>
      <c r="V122" s="41" t="n"/>
      <c r="W122" s="27">
        <f>IF($A122="","",IF(OR($B122="",$C122="",$D122="",$E122="",$G122="",$K122="",$L122=""),"INCOMPLETE",IF(AND($H122&lt;&gt;"",$H122&lt;$G122),"TIME ERROR",IF(AND($I122&lt;&gt;"",OR($H122="",$I122&lt;$H122)),"TIME ERROR",IF(AND($J122&lt;&gt;"",OR($I122="",$J122&lt;$I122)),"TIME ERROR",IF(AND($K122="Ready for Room",$J122=""),"STATUS/TIME MISMATCH",IF(AND($K122="Checking In",$H122=""),"STATUS/TIME MISMATCH","OK")))))))</f>
        <v/>
      </c>
      <c r="X122" s="27">
        <f>IF($A122="",0,IF(OR($K122="Waiting",$K122="Checking In",$K122="On Hold"),IF(ISNUMBER($P122),$P122,0),0))</f>
        <v/>
      </c>
    </row>
    <row r="123" ht="30" customHeight="1">
      <c r="A123" s="21" t="n"/>
      <c r="B123" s="40" t="n"/>
      <c r="C123" s="21" t="n"/>
      <c r="D123" s="21" t="n"/>
      <c r="E123" s="21" t="n"/>
      <c r="F123" s="23" t="n"/>
      <c r="G123" s="41" t="n"/>
      <c r="H123" s="41" t="n"/>
      <c r="I123" s="41" t="n"/>
      <c r="J123" s="41" t="n"/>
      <c r="K123" s="21" t="n"/>
      <c r="L123" s="21" t="n"/>
      <c r="M123" s="21" t="n"/>
      <c r="N123" s="21" t="n"/>
      <c r="O123" s="25" t="n"/>
      <c r="P123" s="26">
        <f>IF($A123="","",IF($G123="","",IF($H123&lt;&gt;"",ROUND(MAX(0,($H123-$G123)*1440),0),IF(OR($K123="Waiting",$K123="On Hold"),ROUND(MAX(0,(NOW()-$G123)*1440),0),""))))</f>
        <v/>
      </c>
      <c r="Q123" s="26">
        <f>IF($A123="","",IF(OR($H123="",$I123=""),"",ROUND(MAX(0,($I123-$H123)*1440),0)))</f>
        <v/>
      </c>
      <c r="R123" s="26">
        <f>IF($A123="","",IF(OR($G123="",$J123=""),"",ROUND(MAX(0,($J123-$G123)*1440),0)))</f>
        <v/>
      </c>
      <c r="S123" s="26">
        <f>IF($A123="","",IF(OR($F123="",$G123=""),"",ROUND((MOD($G123,1)-$F123)*1440,0)))</f>
        <v/>
      </c>
      <c r="T123" s="26">
        <f>IF($A123="","",IFERROR(VLOOKUP($E123,'Lists &amp; Settings'!$A$5:$B$10,2,FALSE),""))</f>
        <v/>
      </c>
      <c r="U123" s="27">
        <f>IF($A123="","",IF($W123&lt;&gt;"OK","Review record",IF($K123="On Hold","On hold",IF(AND(OR($K123="Waiting",$K123="Checking In"),ISNUMBER($P123),ISNUMBER($T123),$P123&gt;$T123),"Target exceeded",IF(AND(OR($K123="Waiting",$K123="Checking In"),ISNUMBER($P123),ISNUMBER($T123),$T123&gt;0,$P123&gt;=0.8*$T123),"Near target","")))))</f>
        <v/>
      </c>
      <c r="V123" s="41" t="n"/>
      <c r="W123" s="27">
        <f>IF($A123="","",IF(OR($B123="",$C123="",$D123="",$E123="",$G123="",$K123="",$L123=""),"INCOMPLETE",IF(AND($H123&lt;&gt;"",$H123&lt;$G123),"TIME ERROR",IF(AND($I123&lt;&gt;"",OR($H123="",$I123&lt;$H123)),"TIME ERROR",IF(AND($J123&lt;&gt;"",OR($I123="",$J123&lt;$I123)),"TIME ERROR",IF(AND($K123="Ready for Room",$J123=""),"STATUS/TIME MISMATCH",IF(AND($K123="Checking In",$H123=""),"STATUS/TIME MISMATCH","OK")))))))</f>
        <v/>
      </c>
      <c r="X123" s="27">
        <f>IF($A123="",0,IF(OR($K123="Waiting",$K123="Checking In",$K123="On Hold"),IF(ISNUMBER($P123),$P123,0),0))</f>
        <v/>
      </c>
    </row>
    <row r="124" ht="30" customHeight="1">
      <c r="A124" s="21" t="n"/>
      <c r="B124" s="40" t="n"/>
      <c r="C124" s="21" t="n"/>
      <c r="D124" s="21" t="n"/>
      <c r="E124" s="21" t="n"/>
      <c r="F124" s="23" t="n"/>
      <c r="G124" s="41" t="n"/>
      <c r="H124" s="41" t="n"/>
      <c r="I124" s="41" t="n"/>
      <c r="J124" s="41" t="n"/>
      <c r="K124" s="21" t="n"/>
      <c r="L124" s="21" t="n"/>
      <c r="M124" s="21" t="n"/>
      <c r="N124" s="21" t="n"/>
      <c r="O124" s="25" t="n"/>
      <c r="P124" s="26">
        <f>IF($A124="","",IF($G124="","",IF($H124&lt;&gt;"",ROUND(MAX(0,($H124-$G124)*1440),0),IF(OR($K124="Waiting",$K124="On Hold"),ROUND(MAX(0,(NOW()-$G124)*1440),0),""))))</f>
        <v/>
      </c>
      <c r="Q124" s="26">
        <f>IF($A124="","",IF(OR($H124="",$I124=""),"",ROUND(MAX(0,($I124-$H124)*1440),0)))</f>
        <v/>
      </c>
      <c r="R124" s="26">
        <f>IF($A124="","",IF(OR($G124="",$J124=""),"",ROUND(MAX(0,($J124-$G124)*1440),0)))</f>
        <v/>
      </c>
      <c r="S124" s="26">
        <f>IF($A124="","",IF(OR($F124="",$G124=""),"",ROUND((MOD($G124,1)-$F124)*1440,0)))</f>
        <v/>
      </c>
      <c r="T124" s="26">
        <f>IF($A124="","",IFERROR(VLOOKUP($E124,'Lists &amp; Settings'!$A$5:$B$10,2,FALSE),""))</f>
        <v/>
      </c>
      <c r="U124" s="27">
        <f>IF($A124="","",IF($W124&lt;&gt;"OK","Review record",IF($K124="On Hold","On hold",IF(AND(OR($K124="Waiting",$K124="Checking In"),ISNUMBER($P124),ISNUMBER($T124),$P124&gt;$T124),"Target exceeded",IF(AND(OR($K124="Waiting",$K124="Checking In"),ISNUMBER($P124),ISNUMBER($T124),$T124&gt;0,$P124&gt;=0.8*$T124),"Near target","")))))</f>
        <v/>
      </c>
      <c r="V124" s="41" t="n"/>
      <c r="W124" s="27">
        <f>IF($A124="","",IF(OR($B124="",$C124="",$D124="",$E124="",$G124="",$K124="",$L124=""),"INCOMPLETE",IF(AND($H124&lt;&gt;"",$H124&lt;$G124),"TIME ERROR",IF(AND($I124&lt;&gt;"",OR($H124="",$I124&lt;$H124)),"TIME ERROR",IF(AND($J124&lt;&gt;"",OR($I124="",$J124&lt;$I124)),"TIME ERROR",IF(AND($K124="Ready for Room",$J124=""),"STATUS/TIME MISMATCH",IF(AND($K124="Checking In",$H124=""),"STATUS/TIME MISMATCH","OK")))))))</f>
        <v/>
      </c>
      <c r="X124" s="27">
        <f>IF($A124="",0,IF(OR($K124="Waiting",$K124="Checking In",$K124="On Hold"),IF(ISNUMBER($P124),$P124,0),0))</f>
        <v/>
      </c>
    </row>
    <row r="125" ht="30" customHeight="1">
      <c r="A125" s="21" t="n"/>
      <c r="B125" s="40" t="n"/>
      <c r="C125" s="21" t="n"/>
      <c r="D125" s="21" t="n"/>
      <c r="E125" s="21" t="n"/>
      <c r="F125" s="23" t="n"/>
      <c r="G125" s="41" t="n"/>
      <c r="H125" s="41" t="n"/>
      <c r="I125" s="41" t="n"/>
      <c r="J125" s="41" t="n"/>
      <c r="K125" s="21" t="n"/>
      <c r="L125" s="21" t="n"/>
      <c r="M125" s="21" t="n"/>
      <c r="N125" s="21" t="n"/>
      <c r="O125" s="25" t="n"/>
      <c r="P125" s="26">
        <f>IF($A125="","",IF($G125="","",IF($H125&lt;&gt;"",ROUND(MAX(0,($H125-$G125)*1440),0),IF(OR($K125="Waiting",$K125="On Hold"),ROUND(MAX(0,(NOW()-$G125)*1440),0),""))))</f>
        <v/>
      </c>
      <c r="Q125" s="26">
        <f>IF($A125="","",IF(OR($H125="",$I125=""),"",ROUND(MAX(0,($I125-$H125)*1440),0)))</f>
        <v/>
      </c>
      <c r="R125" s="26">
        <f>IF($A125="","",IF(OR($G125="",$J125=""),"",ROUND(MAX(0,($J125-$G125)*1440),0)))</f>
        <v/>
      </c>
      <c r="S125" s="26">
        <f>IF($A125="","",IF(OR($F125="",$G125=""),"",ROUND((MOD($G125,1)-$F125)*1440,0)))</f>
        <v/>
      </c>
      <c r="T125" s="26">
        <f>IF($A125="","",IFERROR(VLOOKUP($E125,'Lists &amp; Settings'!$A$5:$B$10,2,FALSE),""))</f>
        <v/>
      </c>
      <c r="U125" s="27">
        <f>IF($A125="","",IF($W125&lt;&gt;"OK","Review record",IF($K125="On Hold","On hold",IF(AND(OR($K125="Waiting",$K125="Checking In"),ISNUMBER($P125),ISNUMBER($T125),$P125&gt;$T125),"Target exceeded",IF(AND(OR($K125="Waiting",$K125="Checking In"),ISNUMBER($P125),ISNUMBER($T125),$T125&gt;0,$P125&gt;=0.8*$T125),"Near target","")))))</f>
        <v/>
      </c>
      <c r="V125" s="41" t="n"/>
      <c r="W125" s="27">
        <f>IF($A125="","",IF(OR($B125="",$C125="",$D125="",$E125="",$G125="",$K125="",$L125=""),"INCOMPLETE",IF(AND($H125&lt;&gt;"",$H125&lt;$G125),"TIME ERROR",IF(AND($I125&lt;&gt;"",OR($H125="",$I125&lt;$H125)),"TIME ERROR",IF(AND($J125&lt;&gt;"",OR($I125="",$J125&lt;$I125)),"TIME ERROR",IF(AND($K125="Ready for Room",$J125=""),"STATUS/TIME MISMATCH",IF(AND($K125="Checking In",$H125=""),"STATUS/TIME MISMATCH","OK")))))))</f>
        <v/>
      </c>
      <c r="X125" s="27">
        <f>IF($A125="",0,IF(OR($K125="Waiting",$K125="Checking In",$K125="On Hold"),IF(ISNUMBER($P125),$P125,0),0))</f>
        <v/>
      </c>
    </row>
    <row r="126" ht="30" customHeight="1">
      <c r="A126" s="21" t="n"/>
      <c r="B126" s="40" t="n"/>
      <c r="C126" s="21" t="n"/>
      <c r="D126" s="21" t="n"/>
      <c r="E126" s="21" t="n"/>
      <c r="F126" s="23" t="n"/>
      <c r="G126" s="41" t="n"/>
      <c r="H126" s="41" t="n"/>
      <c r="I126" s="41" t="n"/>
      <c r="J126" s="41" t="n"/>
      <c r="K126" s="21" t="n"/>
      <c r="L126" s="21" t="n"/>
      <c r="M126" s="21" t="n"/>
      <c r="N126" s="21" t="n"/>
      <c r="O126" s="25" t="n"/>
      <c r="P126" s="26">
        <f>IF($A126="","",IF($G126="","",IF($H126&lt;&gt;"",ROUND(MAX(0,($H126-$G126)*1440),0),IF(OR($K126="Waiting",$K126="On Hold"),ROUND(MAX(0,(NOW()-$G126)*1440),0),""))))</f>
        <v/>
      </c>
      <c r="Q126" s="26">
        <f>IF($A126="","",IF(OR($H126="",$I126=""),"",ROUND(MAX(0,($I126-$H126)*1440),0)))</f>
        <v/>
      </c>
      <c r="R126" s="26">
        <f>IF($A126="","",IF(OR($G126="",$J126=""),"",ROUND(MAX(0,($J126-$G126)*1440),0)))</f>
        <v/>
      </c>
      <c r="S126" s="26">
        <f>IF($A126="","",IF(OR($F126="",$G126=""),"",ROUND((MOD($G126,1)-$F126)*1440,0)))</f>
        <v/>
      </c>
      <c r="T126" s="26">
        <f>IF($A126="","",IFERROR(VLOOKUP($E126,'Lists &amp; Settings'!$A$5:$B$10,2,FALSE),""))</f>
        <v/>
      </c>
      <c r="U126" s="27">
        <f>IF($A126="","",IF($W126&lt;&gt;"OK","Review record",IF($K126="On Hold","On hold",IF(AND(OR($K126="Waiting",$K126="Checking In"),ISNUMBER($P126),ISNUMBER($T126),$P126&gt;$T126),"Target exceeded",IF(AND(OR($K126="Waiting",$K126="Checking In"),ISNUMBER($P126),ISNUMBER($T126),$T126&gt;0,$P126&gt;=0.8*$T126),"Near target","")))))</f>
        <v/>
      </c>
      <c r="V126" s="41" t="n"/>
      <c r="W126" s="27">
        <f>IF($A126="","",IF(OR($B126="",$C126="",$D126="",$E126="",$G126="",$K126="",$L126=""),"INCOMPLETE",IF(AND($H126&lt;&gt;"",$H126&lt;$G126),"TIME ERROR",IF(AND($I126&lt;&gt;"",OR($H126="",$I126&lt;$H126)),"TIME ERROR",IF(AND($J126&lt;&gt;"",OR($I126="",$J126&lt;$I126)),"TIME ERROR",IF(AND($K126="Ready for Room",$J126=""),"STATUS/TIME MISMATCH",IF(AND($K126="Checking In",$H126=""),"STATUS/TIME MISMATCH","OK")))))))</f>
        <v/>
      </c>
      <c r="X126" s="27">
        <f>IF($A126="",0,IF(OR($K126="Waiting",$K126="Checking In",$K126="On Hold"),IF(ISNUMBER($P126),$P126,0),0))</f>
        <v/>
      </c>
    </row>
    <row r="127" ht="30" customHeight="1">
      <c r="A127" s="21" t="n"/>
      <c r="B127" s="40" t="n"/>
      <c r="C127" s="21" t="n"/>
      <c r="D127" s="21" t="n"/>
      <c r="E127" s="21" t="n"/>
      <c r="F127" s="23" t="n"/>
      <c r="G127" s="41" t="n"/>
      <c r="H127" s="41" t="n"/>
      <c r="I127" s="41" t="n"/>
      <c r="J127" s="41" t="n"/>
      <c r="K127" s="21" t="n"/>
      <c r="L127" s="21" t="n"/>
      <c r="M127" s="21" t="n"/>
      <c r="N127" s="21" t="n"/>
      <c r="O127" s="25" t="n"/>
      <c r="P127" s="26">
        <f>IF($A127="","",IF($G127="","",IF($H127&lt;&gt;"",ROUND(MAX(0,($H127-$G127)*1440),0),IF(OR($K127="Waiting",$K127="On Hold"),ROUND(MAX(0,(NOW()-$G127)*1440),0),""))))</f>
        <v/>
      </c>
      <c r="Q127" s="26">
        <f>IF($A127="","",IF(OR($H127="",$I127=""),"",ROUND(MAX(0,($I127-$H127)*1440),0)))</f>
        <v/>
      </c>
      <c r="R127" s="26">
        <f>IF($A127="","",IF(OR($G127="",$J127=""),"",ROUND(MAX(0,($J127-$G127)*1440),0)))</f>
        <v/>
      </c>
      <c r="S127" s="26">
        <f>IF($A127="","",IF(OR($F127="",$G127=""),"",ROUND((MOD($G127,1)-$F127)*1440,0)))</f>
        <v/>
      </c>
      <c r="T127" s="26">
        <f>IF($A127="","",IFERROR(VLOOKUP($E127,'Lists &amp; Settings'!$A$5:$B$10,2,FALSE),""))</f>
        <v/>
      </c>
      <c r="U127" s="27">
        <f>IF($A127="","",IF($W127&lt;&gt;"OK","Review record",IF($K127="On Hold","On hold",IF(AND(OR($K127="Waiting",$K127="Checking In"),ISNUMBER($P127),ISNUMBER($T127),$P127&gt;$T127),"Target exceeded",IF(AND(OR($K127="Waiting",$K127="Checking In"),ISNUMBER($P127),ISNUMBER($T127),$T127&gt;0,$P127&gt;=0.8*$T127),"Near target","")))))</f>
        <v/>
      </c>
      <c r="V127" s="41" t="n"/>
      <c r="W127" s="27">
        <f>IF($A127="","",IF(OR($B127="",$C127="",$D127="",$E127="",$G127="",$K127="",$L127=""),"INCOMPLETE",IF(AND($H127&lt;&gt;"",$H127&lt;$G127),"TIME ERROR",IF(AND($I127&lt;&gt;"",OR($H127="",$I127&lt;$H127)),"TIME ERROR",IF(AND($J127&lt;&gt;"",OR($I127="",$J127&lt;$I127)),"TIME ERROR",IF(AND($K127="Ready for Room",$J127=""),"STATUS/TIME MISMATCH",IF(AND($K127="Checking In",$H127=""),"STATUS/TIME MISMATCH","OK")))))))</f>
        <v/>
      </c>
      <c r="X127" s="27">
        <f>IF($A127="",0,IF(OR($K127="Waiting",$K127="Checking In",$K127="On Hold"),IF(ISNUMBER($P127),$P127,0),0))</f>
        <v/>
      </c>
    </row>
    <row r="128" ht="30" customHeight="1">
      <c r="A128" s="21" t="n"/>
      <c r="B128" s="40" t="n"/>
      <c r="C128" s="21" t="n"/>
      <c r="D128" s="21" t="n"/>
      <c r="E128" s="21" t="n"/>
      <c r="F128" s="23" t="n"/>
      <c r="G128" s="41" t="n"/>
      <c r="H128" s="41" t="n"/>
      <c r="I128" s="41" t="n"/>
      <c r="J128" s="41" t="n"/>
      <c r="K128" s="21" t="n"/>
      <c r="L128" s="21" t="n"/>
      <c r="M128" s="21" t="n"/>
      <c r="N128" s="21" t="n"/>
      <c r="O128" s="25" t="n"/>
      <c r="P128" s="26">
        <f>IF($A128="","",IF($G128="","",IF($H128&lt;&gt;"",ROUND(MAX(0,($H128-$G128)*1440),0),IF(OR($K128="Waiting",$K128="On Hold"),ROUND(MAX(0,(NOW()-$G128)*1440),0),""))))</f>
        <v/>
      </c>
      <c r="Q128" s="26">
        <f>IF($A128="","",IF(OR($H128="",$I128=""),"",ROUND(MAX(0,($I128-$H128)*1440),0)))</f>
        <v/>
      </c>
      <c r="R128" s="26">
        <f>IF($A128="","",IF(OR($G128="",$J128=""),"",ROUND(MAX(0,($J128-$G128)*1440),0)))</f>
        <v/>
      </c>
      <c r="S128" s="26">
        <f>IF($A128="","",IF(OR($F128="",$G128=""),"",ROUND((MOD($G128,1)-$F128)*1440,0)))</f>
        <v/>
      </c>
      <c r="T128" s="26">
        <f>IF($A128="","",IFERROR(VLOOKUP($E128,'Lists &amp; Settings'!$A$5:$B$10,2,FALSE),""))</f>
        <v/>
      </c>
      <c r="U128" s="27">
        <f>IF($A128="","",IF($W128&lt;&gt;"OK","Review record",IF($K128="On Hold","On hold",IF(AND(OR($K128="Waiting",$K128="Checking In"),ISNUMBER($P128),ISNUMBER($T128),$P128&gt;$T128),"Target exceeded",IF(AND(OR($K128="Waiting",$K128="Checking In"),ISNUMBER($P128),ISNUMBER($T128),$T128&gt;0,$P128&gt;=0.8*$T128),"Near target","")))))</f>
        <v/>
      </c>
      <c r="V128" s="41" t="n"/>
      <c r="W128" s="27">
        <f>IF($A128="","",IF(OR($B128="",$C128="",$D128="",$E128="",$G128="",$K128="",$L128=""),"INCOMPLETE",IF(AND($H128&lt;&gt;"",$H128&lt;$G128),"TIME ERROR",IF(AND($I128&lt;&gt;"",OR($H128="",$I128&lt;$H128)),"TIME ERROR",IF(AND($J128&lt;&gt;"",OR($I128="",$J128&lt;$I128)),"TIME ERROR",IF(AND($K128="Ready for Room",$J128=""),"STATUS/TIME MISMATCH",IF(AND($K128="Checking In",$H128=""),"STATUS/TIME MISMATCH","OK")))))))</f>
        <v/>
      </c>
      <c r="X128" s="27">
        <f>IF($A128="",0,IF(OR($K128="Waiting",$K128="Checking In",$K128="On Hold"),IF(ISNUMBER($P128),$P128,0),0))</f>
        <v/>
      </c>
    </row>
    <row r="129" ht="30" customHeight="1">
      <c r="A129" s="21" t="n"/>
      <c r="B129" s="40" t="n"/>
      <c r="C129" s="21" t="n"/>
      <c r="D129" s="21" t="n"/>
      <c r="E129" s="21" t="n"/>
      <c r="F129" s="23" t="n"/>
      <c r="G129" s="41" t="n"/>
      <c r="H129" s="41" t="n"/>
      <c r="I129" s="41" t="n"/>
      <c r="J129" s="41" t="n"/>
      <c r="K129" s="21" t="n"/>
      <c r="L129" s="21" t="n"/>
      <c r="M129" s="21" t="n"/>
      <c r="N129" s="21" t="n"/>
      <c r="O129" s="25" t="n"/>
      <c r="P129" s="26">
        <f>IF($A129="","",IF($G129="","",IF($H129&lt;&gt;"",ROUND(MAX(0,($H129-$G129)*1440),0),IF(OR($K129="Waiting",$K129="On Hold"),ROUND(MAX(0,(NOW()-$G129)*1440),0),""))))</f>
        <v/>
      </c>
      <c r="Q129" s="26">
        <f>IF($A129="","",IF(OR($H129="",$I129=""),"",ROUND(MAX(0,($I129-$H129)*1440),0)))</f>
        <v/>
      </c>
      <c r="R129" s="26">
        <f>IF($A129="","",IF(OR($G129="",$J129=""),"",ROUND(MAX(0,($J129-$G129)*1440),0)))</f>
        <v/>
      </c>
      <c r="S129" s="26">
        <f>IF($A129="","",IF(OR($F129="",$G129=""),"",ROUND((MOD($G129,1)-$F129)*1440,0)))</f>
        <v/>
      </c>
      <c r="T129" s="26">
        <f>IF($A129="","",IFERROR(VLOOKUP($E129,'Lists &amp; Settings'!$A$5:$B$10,2,FALSE),""))</f>
        <v/>
      </c>
      <c r="U129" s="27">
        <f>IF($A129="","",IF($W129&lt;&gt;"OK","Review record",IF($K129="On Hold","On hold",IF(AND(OR($K129="Waiting",$K129="Checking In"),ISNUMBER($P129),ISNUMBER($T129),$P129&gt;$T129),"Target exceeded",IF(AND(OR($K129="Waiting",$K129="Checking In"),ISNUMBER($P129),ISNUMBER($T129),$T129&gt;0,$P129&gt;=0.8*$T129),"Near target","")))))</f>
        <v/>
      </c>
      <c r="V129" s="41" t="n"/>
      <c r="W129" s="27">
        <f>IF($A129="","",IF(OR($B129="",$C129="",$D129="",$E129="",$G129="",$K129="",$L129=""),"INCOMPLETE",IF(AND($H129&lt;&gt;"",$H129&lt;$G129),"TIME ERROR",IF(AND($I129&lt;&gt;"",OR($H129="",$I129&lt;$H129)),"TIME ERROR",IF(AND($J129&lt;&gt;"",OR($I129="",$J129&lt;$I129)),"TIME ERROR",IF(AND($K129="Ready for Room",$J129=""),"STATUS/TIME MISMATCH",IF(AND($K129="Checking In",$H129=""),"STATUS/TIME MISMATCH","OK")))))))</f>
        <v/>
      </c>
      <c r="X129" s="27">
        <f>IF($A129="",0,IF(OR($K129="Waiting",$K129="Checking In",$K129="On Hold"),IF(ISNUMBER($P129),$P129,0),0))</f>
        <v/>
      </c>
    </row>
    <row r="130" ht="30" customHeight="1">
      <c r="A130" s="21" t="n"/>
      <c r="B130" s="40" t="n"/>
      <c r="C130" s="21" t="n"/>
      <c r="D130" s="21" t="n"/>
      <c r="E130" s="21" t="n"/>
      <c r="F130" s="23" t="n"/>
      <c r="G130" s="41" t="n"/>
      <c r="H130" s="41" t="n"/>
      <c r="I130" s="41" t="n"/>
      <c r="J130" s="41" t="n"/>
      <c r="K130" s="21" t="n"/>
      <c r="L130" s="21" t="n"/>
      <c r="M130" s="21" t="n"/>
      <c r="N130" s="21" t="n"/>
      <c r="O130" s="25" t="n"/>
      <c r="P130" s="26">
        <f>IF($A130="","",IF($G130="","",IF($H130&lt;&gt;"",ROUND(MAX(0,($H130-$G130)*1440),0),IF(OR($K130="Waiting",$K130="On Hold"),ROUND(MAX(0,(NOW()-$G130)*1440),0),""))))</f>
        <v/>
      </c>
      <c r="Q130" s="26">
        <f>IF($A130="","",IF(OR($H130="",$I130=""),"",ROUND(MAX(0,($I130-$H130)*1440),0)))</f>
        <v/>
      </c>
      <c r="R130" s="26">
        <f>IF($A130="","",IF(OR($G130="",$J130=""),"",ROUND(MAX(0,($J130-$G130)*1440),0)))</f>
        <v/>
      </c>
      <c r="S130" s="26">
        <f>IF($A130="","",IF(OR($F130="",$G130=""),"",ROUND((MOD($G130,1)-$F130)*1440,0)))</f>
        <v/>
      </c>
      <c r="T130" s="26">
        <f>IF($A130="","",IFERROR(VLOOKUP($E130,'Lists &amp; Settings'!$A$5:$B$10,2,FALSE),""))</f>
        <v/>
      </c>
      <c r="U130" s="27">
        <f>IF($A130="","",IF($W130&lt;&gt;"OK","Review record",IF($K130="On Hold","On hold",IF(AND(OR($K130="Waiting",$K130="Checking In"),ISNUMBER($P130),ISNUMBER($T130),$P130&gt;$T130),"Target exceeded",IF(AND(OR($K130="Waiting",$K130="Checking In"),ISNUMBER($P130),ISNUMBER($T130),$T130&gt;0,$P130&gt;=0.8*$T130),"Near target","")))))</f>
        <v/>
      </c>
      <c r="V130" s="41" t="n"/>
      <c r="W130" s="27">
        <f>IF($A130="","",IF(OR($B130="",$C130="",$D130="",$E130="",$G130="",$K130="",$L130=""),"INCOMPLETE",IF(AND($H130&lt;&gt;"",$H130&lt;$G130),"TIME ERROR",IF(AND($I130&lt;&gt;"",OR($H130="",$I130&lt;$H130)),"TIME ERROR",IF(AND($J130&lt;&gt;"",OR($I130="",$J130&lt;$I130)),"TIME ERROR",IF(AND($K130="Ready for Room",$J130=""),"STATUS/TIME MISMATCH",IF(AND($K130="Checking In",$H130=""),"STATUS/TIME MISMATCH","OK")))))))</f>
        <v/>
      </c>
      <c r="X130" s="27">
        <f>IF($A130="",0,IF(OR($K130="Waiting",$K130="Checking In",$K130="On Hold"),IF(ISNUMBER($P130),$P130,0),0))</f>
        <v/>
      </c>
    </row>
    <row r="131" ht="30" customHeight="1">
      <c r="A131" s="21" t="n"/>
      <c r="B131" s="40" t="n"/>
      <c r="C131" s="21" t="n"/>
      <c r="D131" s="21" t="n"/>
      <c r="E131" s="21" t="n"/>
      <c r="F131" s="23" t="n"/>
      <c r="G131" s="41" t="n"/>
      <c r="H131" s="41" t="n"/>
      <c r="I131" s="41" t="n"/>
      <c r="J131" s="41" t="n"/>
      <c r="K131" s="21" t="n"/>
      <c r="L131" s="21" t="n"/>
      <c r="M131" s="21" t="n"/>
      <c r="N131" s="21" t="n"/>
      <c r="O131" s="25" t="n"/>
      <c r="P131" s="26">
        <f>IF($A131="","",IF($G131="","",IF($H131&lt;&gt;"",ROUND(MAX(0,($H131-$G131)*1440),0),IF(OR($K131="Waiting",$K131="On Hold"),ROUND(MAX(0,(NOW()-$G131)*1440),0),""))))</f>
        <v/>
      </c>
      <c r="Q131" s="26">
        <f>IF($A131="","",IF(OR($H131="",$I131=""),"",ROUND(MAX(0,($I131-$H131)*1440),0)))</f>
        <v/>
      </c>
      <c r="R131" s="26">
        <f>IF($A131="","",IF(OR($G131="",$J131=""),"",ROUND(MAX(0,($J131-$G131)*1440),0)))</f>
        <v/>
      </c>
      <c r="S131" s="26">
        <f>IF($A131="","",IF(OR($F131="",$G131=""),"",ROUND((MOD($G131,1)-$F131)*1440,0)))</f>
        <v/>
      </c>
      <c r="T131" s="26">
        <f>IF($A131="","",IFERROR(VLOOKUP($E131,'Lists &amp; Settings'!$A$5:$B$10,2,FALSE),""))</f>
        <v/>
      </c>
      <c r="U131" s="27">
        <f>IF($A131="","",IF($W131&lt;&gt;"OK","Review record",IF($K131="On Hold","On hold",IF(AND(OR($K131="Waiting",$K131="Checking In"),ISNUMBER($P131),ISNUMBER($T131),$P131&gt;$T131),"Target exceeded",IF(AND(OR($K131="Waiting",$K131="Checking In"),ISNUMBER($P131),ISNUMBER($T131),$T131&gt;0,$P131&gt;=0.8*$T131),"Near target","")))))</f>
        <v/>
      </c>
      <c r="V131" s="41" t="n"/>
      <c r="W131" s="27">
        <f>IF($A131="","",IF(OR($B131="",$C131="",$D131="",$E131="",$G131="",$K131="",$L131=""),"INCOMPLETE",IF(AND($H131&lt;&gt;"",$H131&lt;$G131),"TIME ERROR",IF(AND($I131&lt;&gt;"",OR($H131="",$I131&lt;$H131)),"TIME ERROR",IF(AND($J131&lt;&gt;"",OR($I131="",$J131&lt;$I131)),"TIME ERROR",IF(AND($K131="Ready for Room",$J131=""),"STATUS/TIME MISMATCH",IF(AND($K131="Checking In",$H131=""),"STATUS/TIME MISMATCH","OK")))))))</f>
        <v/>
      </c>
      <c r="X131" s="27">
        <f>IF($A131="",0,IF(OR($K131="Waiting",$K131="Checking In",$K131="On Hold"),IF(ISNUMBER($P131),$P131,0),0))</f>
        <v/>
      </c>
    </row>
    <row r="132" ht="30" customHeight="1">
      <c r="A132" s="21" t="n"/>
      <c r="B132" s="40" t="n"/>
      <c r="C132" s="21" t="n"/>
      <c r="D132" s="21" t="n"/>
      <c r="E132" s="21" t="n"/>
      <c r="F132" s="23" t="n"/>
      <c r="G132" s="41" t="n"/>
      <c r="H132" s="41" t="n"/>
      <c r="I132" s="41" t="n"/>
      <c r="J132" s="41" t="n"/>
      <c r="K132" s="21" t="n"/>
      <c r="L132" s="21" t="n"/>
      <c r="M132" s="21" t="n"/>
      <c r="N132" s="21" t="n"/>
      <c r="O132" s="25" t="n"/>
      <c r="P132" s="26">
        <f>IF($A132="","",IF($G132="","",IF($H132&lt;&gt;"",ROUND(MAX(0,($H132-$G132)*1440),0),IF(OR($K132="Waiting",$K132="On Hold"),ROUND(MAX(0,(NOW()-$G132)*1440),0),""))))</f>
        <v/>
      </c>
      <c r="Q132" s="26">
        <f>IF($A132="","",IF(OR($H132="",$I132=""),"",ROUND(MAX(0,($I132-$H132)*1440),0)))</f>
        <v/>
      </c>
      <c r="R132" s="26">
        <f>IF($A132="","",IF(OR($G132="",$J132=""),"",ROUND(MAX(0,($J132-$G132)*1440),0)))</f>
        <v/>
      </c>
      <c r="S132" s="26">
        <f>IF($A132="","",IF(OR($F132="",$G132=""),"",ROUND((MOD($G132,1)-$F132)*1440,0)))</f>
        <v/>
      </c>
      <c r="T132" s="26">
        <f>IF($A132="","",IFERROR(VLOOKUP($E132,'Lists &amp; Settings'!$A$5:$B$10,2,FALSE),""))</f>
        <v/>
      </c>
      <c r="U132" s="27">
        <f>IF($A132="","",IF($W132&lt;&gt;"OK","Review record",IF($K132="On Hold","On hold",IF(AND(OR($K132="Waiting",$K132="Checking In"),ISNUMBER($P132),ISNUMBER($T132),$P132&gt;$T132),"Target exceeded",IF(AND(OR($K132="Waiting",$K132="Checking In"),ISNUMBER($P132),ISNUMBER($T132),$T132&gt;0,$P132&gt;=0.8*$T132),"Near target","")))))</f>
        <v/>
      </c>
      <c r="V132" s="41" t="n"/>
      <c r="W132" s="27">
        <f>IF($A132="","",IF(OR($B132="",$C132="",$D132="",$E132="",$G132="",$K132="",$L132=""),"INCOMPLETE",IF(AND($H132&lt;&gt;"",$H132&lt;$G132),"TIME ERROR",IF(AND($I132&lt;&gt;"",OR($H132="",$I132&lt;$H132)),"TIME ERROR",IF(AND($J132&lt;&gt;"",OR($I132="",$J132&lt;$I132)),"TIME ERROR",IF(AND($K132="Ready for Room",$J132=""),"STATUS/TIME MISMATCH",IF(AND($K132="Checking In",$H132=""),"STATUS/TIME MISMATCH","OK")))))))</f>
        <v/>
      </c>
      <c r="X132" s="27">
        <f>IF($A132="",0,IF(OR($K132="Waiting",$K132="Checking In",$K132="On Hold"),IF(ISNUMBER($P132),$P132,0),0))</f>
        <v/>
      </c>
    </row>
    <row r="133" ht="30" customHeight="1">
      <c r="A133" s="21" t="n"/>
      <c r="B133" s="40" t="n"/>
      <c r="C133" s="21" t="n"/>
      <c r="D133" s="21" t="n"/>
      <c r="E133" s="21" t="n"/>
      <c r="F133" s="23" t="n"/>
      <c r="G133" s="41" t="n"/>
      <c r="H133" s="41" t="n"/>
      <c r="I133" s="41" t="n"/>
      <c r="J133" s="41" t="n"/>
      <c r="K133" s="21" t="n"/>
      <c r="L133" s="21" t="n"/>
      <c r="M133" s="21" t="n"/>
      <c r="N133" s="21" t="n"/>
      <c r="O133" s="25" t="n"/>
      <c r="P133" s="26">
        <f>IF($A133="","",IF($G133="","",IF($H133&lt;&gt;"",ROUND(MAX(0,($H133-$G133)*1440),0),IF(OR($K133="Waiting",$K133="On Hold"),ROUND(MAX(0,(NOW()-$G133)*1440),0),""))))</f>
        <v/>
      </c>
      <c r="Q133" s="26">
        <f>IF($A133="","",IF(OR($H133="",$I133=""),"",ROUND(MAX(0,($I133-$H133)*1440),0)))</f>
        <v/>
      </c>
      <c r="R133" s="26">
        <f>IF($A133="","",IF(OR($G133="",$J133=""),"",ROUND(MAX(0,($J133-$G133)*1440),0)))</f>
        <v/>
      </c>
      <c r="S133" s="26">
        <f>IF($A133="","",IF(OR($F133="",$G133=""),"",ROUND((MOD($G133,1)-$F133)*1440,0)))</f>
        <v/>
      </c>
      <c r="T133" s="26">
        <f>IF($A133="","",IFERROR(VLOOKUP($E133,'Lists &amp; Settings'!$A$5:$B$10,2,FALSE),""))</f>
        <v/>
      </c>
      <c r="U133" s="27">
        <f>IF($A133="","",IF($W133&lt;&gt;"OK","Review record",IF($K133="On Hold","On hold",IF(AND(OR($K133="Waiting",$K133="Checking In"),ISNUMBER($P133),ISNUMBER($T133),$P133&gt;$T133),"Target exceeded",IF(AND(OR($K133="Waiting",$K133="Checking In"),ISNUMBER($P133),ISNUMBER($T133),$T133&gt;0,$P133&gt;=0.8*$T133),"Near target","")))))</f>
        <v/>
      </c>
      <c r="V133" s="41" t="n"/>
      <c r="W133" s="27">
        <f>IF($A133="","",IF(OR($B133="",$C133="",$D133="",$E133="",$G133="",$K133="",$L133=""),"INCOMPLETE",IF(AND($H133&lt;&gt;"",$H133&lt;$G133),"TIME ERROR",IF(AND($I133&lt;&gt;"",OR($H133="",$I133&lt;$H133)),"TIME ERROR",IF(AND($J133&lt;&gt;"",OR($I133="",$J133&lt;$I133)),"TIME ERROR",IF(AND($K133="Ready for Room",$J133=""),"STATUS/TIME MISMATCH",IF(AND($K133="Checking In",$H133=""),"STATUS/TIME MISMATCH","OK")))))))</f>
        <v/>
      </c>
      <c r="X133" s="27">
        <f>IF($A133="",0,IF(OR($K133="Waiting",$K133="Checking In",$K133="On Hold"),IF(ISNUMBER($P133),$P133,0),0))</f>
        <v/>
      </c>
    </row>
    <row r="134" ht="30" customHeight="1">
      <c r="A134" s="21" t="n"/>
      <c r="B134" s="40" t="n"/>
      <c r="C134" s="21" t="n"/>
      <c r="D134" s="21" t="n"/>
      <c r="E134" s="21" t="n"/>
      <c r="F134" s="23" t="n"/>
      <c r="G134" s="41" t="n"/>
      <c r="H134" s="41" t="n"/>
      <c r="I134" s="41" t="n"/>
      <c r="J134" s="41" t="n"/>
      <c r="K134" s="21" t="n"/>
      <c r="L134" s="21" t="n"/>
      <c r="M134" s="21" t="n"/>
      <c r="N134" s="21" t="n"/>
      <c r="O134" s="25" t="n"/>
      <c r="P134" s="26">
        <f>IF($A134="","",IF($G134="","",IF($H134&lt;&gt;"",ROUND(MAX(0,($H134-$G134)*1440),0),IF(OR($K134="Waiting",$K134="On Hold"),ROUND(MAX(0,(NOW()-$G134)*1440),0),""))))</f>
        <v/>
      </c>
      <c r="Q134" s="26">
        <f>IF($A134="","",IF(OR($H134="",$I134=""),"",ROUND(MAX(0,($I134-$H134)*1440),0)))</f>
        <v/>
      </c>
      <c r="R134" s="26">
        <f>IF($A134="","",IF(OR($G134="",$J134=""),"",ROUND(MAX(0,($J134-$G134)*1440),0)))</f>
        <v/>
      </c>
      <c r="S134" s="26">
        <f>IF($A134="","",IF(OR($F134="",$G134=""),"",ROUND((MOD($G134,1)-$F134)*1440,0)))</f>
        <v/>
      </c>
      <c r="T134" s="26">
        <f>IF($A134="","",IFERROR(VLOOKUP($E134,'Lists &amp; Settings'!$A$5:$B$10,2,FALSE),""))</f>
        <v/>
      </c>
      <c r="U134" s="27">
        <f>IF($A134="","",IF($W134&lt;&gt;"OK","Review record",IF($K134="On Hold","On hold",IF(AND(OR($K134="Waiting",$K134="Checking In"),ISNUMBER($P134),ISNUMBER($T134),$P134&gt;$T134),"Target exceeded",IF(AND(OR($K134="Waiting",$K134="Checking In"),ISNUMBER($P134),ISNUMBER($T134),$T134&gt;0,$P134&gt;=0.8*$T134),"Near target","")))))</f>
        <v/>
      </c>
      <c r="V134" s="41" t="n"/>
      <c r="W134" s="27">
        <f>IF($A134="","",IF(OR($B134="",$C134="",$D134="",$E134="",$G134="",$K134="",$L134=""),"INCOMPLETE",IF(AND($H134&lt;&gt;"",$H134&lt;$G134),"TIME ERROR",IF(AND($I134&lt;&gt;"",OR($H134="",$I134&lt;$H134)),"TIME ERROR",IF(AND($J134&lt;&gt;"",OR($I134="",$J134&lt;$I134)),"TIME ERROR",IF(AND($K134="Ready for Room",$J134=""),"STATUS/TIME MISMATCH",IF(AND($K134="Checking In",$H134=""),"STATUS/TIME MISMATCH","OK")))))))</f>
        <v/>
      </c>
      <c r="X134" s="27">
        <f>IF($A134="",0,IF(OR($K134="Waiting",$K134="Checking In",$K134="On Hold"),IF(ISNUMBER($P134),$P134,0),0))</f>
        <v/>
      </c>
    </row>
    <row r="135" ht="30" customHeight="1">
      <c r="A135" s="21" t="n"/>
      <c r="B135" s="40" t="n"/>
      <c r="C135" s="21" t="n"/>
      <c r="D135" s="21" t="n"/>
      <c r="E135" s="21" t="n"/>
      <c r="F135" s="23" t="n"/>
      <c r="G135" s="41" t="n"/>
      <c r="H135" s="41" t="n"/>
      <c r="I135" s="41" t="n"/>
      <c r="J135" s="41" t="n"/>
      <c r="K135" s="21" t="n"/>
      <c r="L135" s="21" t="n"/>
      <c r="M135" s="21" t="n"/>
      <c r="N135" s="21" t="n"/>
      <c r="O135" s="25" t="n"/>
      <c r="P135" s="26">
        <f>IF($A135="","",IF($G135="","",IF($H135&lt;&gt;"",ROUND(MAX(0,($H135-$G135)*1440),0),IF(OR($K135="Waiting",$K135="On Hold"),ROUND(MAX(0,(NOW()-$G135)*1440),0),""))))</f>
        <v/>
      </c>
      <c r="Q135" s="26">
        <f>IF($A135="","",IF(OR($H135="",$I135=""),"",ROUND(MAX(0,($I135-$H135)*1440),0)))</f>
        <v/>
      </c>
      <c r="R135" s="26">
        <f>IF($A135="","",IF(OR($G135="",$J135=""),"",ROUND(MAX(0,($J135-$G135)*1440),0)))</f>
        <v/>
      </c>
      <c r="S135" s="26">
        <f>IF($A135="","",IF(OR($F135="",$G135=""),"",ROUND((MOD($G135,1)-$F135)*1440,0)))</f>
        <v/>
      </c>
      <c r="T135" s="26">
        <f>IF($A135="","",IFERROR(VLOOKUP($E135,'Lists &amp; Settings'!$A$5:$B$10,2,FALSE),""))</f>
        <v/>
      </c>
      <c r="U135" s="27">
        <f>IF($A135="","",IF($W135&lt;&gt;"OK","Review record",IF($K135="On Hold","On hold",IF(AND(OR($K135="Waiting",$K135="Checking In"),ISNUMBER($P135),ISNUMBER($T135),$P135&gt;$T135),"Target exceeded",IF(AND(OR($K135="Waiting",$K135="Checking In"),ISNUMBER($P135),ISNUMBER($T135),$T135&gt;0,$P135&gt;=0.8*$T135),"Near target","")))))</f>
        <v/>
      </c>
      <c r="V135" s="41" t="n"/>
      <c r="W135" s="27">
        <f>IF($A135="","",IF(OR($B135="",$C135="",$D135="",$E135="",$G135="",$K135="",$L135=""),"INCOMPLETE",IF(AND($H135&lt;&gt;"",$H135&lt;$G135),"TIME ERROR",IF(AND($I135&lt;&gt;"",OR($H135="",$I135&lt;$H135)),"TIME ERROR",IF(AND($J135&lt;&gt;"",OR($I135="",$J135&lt;$I135)),"TIME ERROR",IF(AND($K135="Ready for Room",$J135=""),"STATUS/TIME MISMATCH",IF(AND($K135="Checking In",$H135=""),"STATUS/TIME MISMATCH","OK")))))))</f>
        <v/>
      </c>
      <c r="X135" s="27">
        <f>IF($A135="",0,IF(OR($K135="Waiting",$K135="Checking In",$K135="On Hold"),IF(ISNUMBER($P135),$P135,0),0))</f>
        <v/>
      </c>
    </row>
    <row r="136" ht="30" customHeight="1">
      <c r="A136" s="21" t="n"/>
      <c r="B136" s="40" t="n"/>
      <c r="C136" s="21" t="n"/>
      <c r="D136" s="21" t="n"/>
      <c r="E136" s="21" t="n"/>
      <c r="F136" s="23" t="n"/>
      <c r="G136" s="41" t="n"/>
      <c r="H136" s="41" t="n"/>
      <c r="I136" s="41" t="n"/>
      <c r="J136" s="41" t="n"/>
      <c r="K136" s="21" t="n"/>
      <c r="L136" s="21" t="n"/>
      <c r="M136" s="21" t="n"/>
      <c r="N136" s="21" t="n"/>
      <c r="O136" s="25" t="n"/>
      <c r="P136" s="26">
        <f>IF($A136="","",IF($G136="","",IF($H136&lt;&gt;"",ROUND(MAX(0,($H136-$G136)*1440),0),IF(OR($K136="Waiting",$K136="On Hold"),ROUND(MAX(0,(NOW()-$G136)*1440),0),""))))</f>
        <v/>
      </c>
      <c r="Q136" s="26">
        <f>IF($A136="","",IF(OR($H136="",$I136=""),"",ROUND(MAX(0,($I136-$H136)*1440),0)))</f>
        <v/>
      </c>
      <c r="R136" s="26">
        <f>IF($A136="","",IF(OR($G136="",$J136=""),"",ROUND(MAX(0,($J136-$G136)*1440),0)))</f>
        <v/>
      </c>
      <c r="S136" s="26">
        <f>IF($A136="","",IF(OR($F136="",$G136=""),"",ROUND((MOD($G136,1)-$F136)*1440,0)))</f>
        <v/>
      </c>
      <c r="T136" s="26">
        <f>IF($A136="","",IFERROR(VLOOKUP($E136,'Lists &amp; Settings'!$A$5:$B$10,2,FALSE),""))</f>
        <v/>
      </c>
      <c r="U136" s="27">
        <f>IF($A136="","",IF($W136&lt;&gt;"OK","Review record",IF($K136="On Hold","On hold",IF(AND(OR($K136="Waiting",$K136="Checking In"),ISNUMBER($P136),ISNUMBER($T136),$P136&gt;$T136),"Target exceeded",IF(AND(OR($K136="Waiting",$K136="Checking In"),ISNUMBER($P136),ISNUMBER($T136),$T136&gt;0,$P136&gt;=0.8*$T136),"Near target","")))))</f>
        <v/>
      </c>
      <c r="V136" s="41" t="n"/>
      <c r="W136" s="27">
        <f>IF($A136="","",IF(OR($B136="",$C136="",$D136="",$E136="",$G136="",$K136="",$L136=""),"INCOMPLETE",IF(AND($H136&lt;&gt;"",$H136&lt;$G136),"TIME ERROR",IF(AND($I136&lt;&gt;"",OR($H136="",$I136&lt;$H136)),"TIME ERROR",IF(AND($J136&lt;&gt;"",OR($I136="",$J136&lt;$I136)),"TIME ERROR",IF(AND($K136="Ready for Room",$J136=""),"STATUS/TIME MISMATCH",IF(AND($K136="Checking In",$H136=""),"STATUS/TIME MISMATCH","OK")))))))</f>
        <v/>
      </c>
      <c r="X136" s="27">
        <f>IF($A136="",0,IF(OR($K136="Waiting",$K136="Checking In",$K136="On Hold"),IF(ISNUMBER($P136),$P136,0),0))</f>
        <v/>
      </c>
    </row>
    <row r="137" ht="30" customHeight="1">
      <c r="A137" s="21" t="n"/>
      <c r="B137" s="40" t="n"/>
      <c r="C137" s="21" t="n"/>
      <c r="D137" s="21" t="n"/>
      <c r="E137" s="21" t="n"/>
      <c r="F137" s="23" t="n"/>
      <c r="G137" s="41" t="n"/>
      <c r="H137" s="41" t="n"/>
      <c r="I137" s="41" t="n"/>
      <c r="J137" s="41" t="n"/>
      <c r="K137" s="21" t="n"/>
      <c r="L137" s="21" t="n"/>
      <c r="M137" s="21" t="n"/>
      <c r="N137" s="21" t="n"/>
      <c r="O137" s="25" t="n"/>
      <c r="P137" s="26">
        <f>IF($A137="","",IF($G137="","",IF($H137&lt;&gt;"",ROUND(MAX(0,($H137-$G137)*1440),0),IF(OR($K137="Waiting",$K137="On Hold"),ROUND(MAX(0,(NOW()-$G137)*1440),0),""))))</f>
        <v/>
      </c>
      <c r="Q137" s="26">
        <f>IF($A137="","",IF(OR($H137="",$I137=""),"",ROUND(MAX(0,($I137-$H137)*1440),0)))</f>
        <v/>
      </c>
      <c r="R137" s="26">
        <f>IF($A137="","",IF(OR($G137="",$J137=""),"",ROUND(MAX(0,($J137-$G137)*1440),0)))</f>
        <v/>
      </c>
      <c r="S137" s="26">
        <f>IF($A137="","",IF(OR($F137="",$G137=""),"",ROUND((MOD($G137,1)-$F137)*1440,0)))</f>
        <v/>
      </c>
      <c r="T137" s="26">
        <f>IF($A137="","",IFERROR(VLOOKUP($E137,'Lists &amp; Settings'!$A$5:$B$10,2,FALSE),""))</f>
        <v/>
      </c>
      <c r="U137" s="27">
        <f>IF($A137="","",IF($W137&lt;&gt;"OK","Review record",IF($K137="On Hold","On hold",IF(AND(OR($K137="Waiting",$K137="Checking In"),ISNUMBER($P137),ISNUMBER($T137),$P137&gt;$T137),"Target exceeded",IF(AND(OR($K137="Waiting",$K137="Checking In"),ISNUMBER($P137),ISNUMBER($T137),$T137&gt;0,$P137&gt;=0.8*$T137),"Near target","")))))</f>
        <v/>
      </c>
      <c r="V137" s="41" t="n"/>
      <c r="W137" s="27">
        <f>IF($A137="","",IF(OR($B137="",$C137="",$D137="",$E137="",$G137="",$K137="",$L137=""),"INCOMPLETE",IF(AND($H137&lt;&gt;"",$H137&lt;$G137),"TIME ERROR",IF(AND($I137&lt;&gt;"",OR($H137="",$I137&lt;$H137)),"TIME ERROR",IF(AND($J137&lt;&gt;"",OR($I137="",$J137&lt;$I137)),"TIME ERROR",IF(AND($K137="Ready for Room",$J137=""),"STATUS/TIME MISMATCH",IF(AND($K137="Checking In",$H137=""),"STATUS/TIME MISMATCH","OK")))))))</f>
        <v/>
      </c>
      <c r="X137" s="27">
        <f>IF($A137="",0,IF(OR($K137="Waiting",$K137="Checking In",$K137="On Hold"),IF(ISNUMBER($P137),$P137,0),0))</f>
        <v/>
      </c>
    </row>
    <row r="138" ht="30" customHeight="1">
      <c r="A138" s="21" t="n"/>
      <c r="B138" s="40" t="n"/>
      <c r="C138" s="21" t="n"/>
      <c r="D138" s="21" t="n"/>
      <c r="E138" s="21" t="n"/>
      <c r="F138" s="23" t="n"/>
      <c r="G138" s="41" t="n"/>
      <c r="H138" s="41" t="n"/>
      <c r="I138" s="41" t="n"/>
      <c r="J138" s="41" t="n"/>
      <c r="K138" s="21" t="n"/>
      <c r="L138" s="21" t="n"/>
      <c r="M138" s="21" t="n"/>
      <c r="N138" s="21" t="n"/>
      <c r="O138" s="25" t="n"/>
      <c r="P138" s="26">
        <f>IF($A138="","",IF($G138="","",IF($H138&lt;&gt;"",ROUND(MAX(0,($H138-$G138)*1440),0),IF(OR($K138="Waiting",$K138="On Hold"),ROUND(MAX(0,(NOW()-$G138)*1440),0),""))))</f>
        <v/>
      </c>
      <c r="Q138" s="26">
        <f>IF($A138="","",IF(OR($H138="",$I138=""),"",ROUND(MAX(0,($I138-$H138)*1440),0)))</f>
        <v/>
      </c>
      <c r="R138" s="26">
        <f>IF($A138="","",IF(OR($G138="",$J138=""),"",ROUND(MAX(0,($J138-$G138)*1440),0)))</f>
        <v/>
      </c>
      <c r="S138" s="26">
        <f>IF($A138="","",IF(OR($F138="",$G138=""),"",ROUND((MOD($G138,1)-$F138)*1440,0)))</f>
        <v/>
      </c>
      <c r="T138" s="26">
        <f>IF($A138="","",IFERROR(VLOOKUP($E138,'Lists &amp; Settings'!$A$5:$B$10,2,FALSE),""))</f>
        <v/>
      </c>
      <c r="U138" s="27">
        <f>IF($A138="","",IF($W138&lt;&gt;"OK","Review record",IF($K138="On Hold","On hold",IF(AND(OR($K138="Waiting",$K138="Checking In"),ISNUMBER($P138),ISNUMBER($T138),$P138&gt;$T138),"Target exceeded",IF(AND(OR($K138="Waiting",$K138="Checking In"),ISNUMBER($P138),ISNUMBER($T138),$T138&gt;0,$P138&gt;=0.8*$T138),"Near target","")))))</f>
        <v/>
      </c>
      <c r="V138" s="41" t="n"/>
      <c r="W138" s="27">
        <f>IF($A138="","",IF(OR($B138="",$C138="",$D138="",$E138="",$G138="",$K138="",$L138=""),"INCOMPLETE",IF(AND($H138&lt;&gt;"",$H138&lt;$G138),"TIME ERROR",IF(AND($I138&lt;&gt;"",OR($H138="",$I138&lt;$H138)),"TIME ERROR",IF(AND($J138&lt;&gt;"",OR($I138="",$J138&lt;$I138)),"TIME ERROR",IF(AND($K138="Ready for Room",$J138=""),"STATUS/TIME MISMATCH",IF(AND($K138="Checking In",$H138=""),"STATUS/TIME MISMATCH","OK")))))))</f>
        <v/>
      </c>
      <c r="X138" s="27">
        <f>IF($A138="",0,IF(OR($K138="Waiting",$K138="Checking In",$K138="On Hold"),IF(ISNUMBER($P138),$P138,0),0))</f>
        <v/>
      </c>
    </row>
    <row r="139" ht="30" customHeight="1">
      <c r="A139" s="21" t="n"/>
      <c r="B139" s="40" t="n"/>
      <c r="C139" s="21" t="n"/>
      <c r="D139" s="21" t="n"/>
      <c r="E139" s="21" t="n"/>
      <c r="F139" s="23" t="n"/>
      <c r="G139" s="41" t="n"/>
      <c r="H139" s="41" t="n"/>
      <c r="I139" s="41" t="n"/>
      <c r="J139" s="41" t="n"/>
      <c r="K139" s="21" t="n"/>
      <c r="L139" s="21" t="n"/>
      <c r="M139" s="21" t="n"/>
      <c r="N139" s="21" t="n"/>
      <c r="O139" s="25" t="n"/>
      <c r="P139" s="26">
        <f>IF($A139="","",IF($G139="","",IF($H139&lt;&gt;"",ROUND(MAX(0,($H139-$G139)*1440),0),IF(OR($K139="Waiting",$K139="On Hold"),ROUND(MAX(0,(NOW()-$G139)*1440),0),""))))</f>
        <v/>
      </c>
      <c r="Q139" s="26">
        <f>IF($A139="","",IF(OR($H139="",$I139=""),"",ROUND(MAX(0,($I139-$H139)*1440),0)))</f>
        <v/>
      </c>
      <c r="R139" s="26">
        <f>IF($A139="","",IF(OR($G139="",$J139=""),"",ROUND(MAX(0,($J139-$G139)*1440),0)))</f>
        <v/>
      </c>
      <c r="S139" s="26">
        <f>IF($A139="","",IF(OR($F139="",$G139=""),"",ROUND((MOD($G139,1)-$F139)*1440,0)))</f>
        <v/>
      </c>
      <c r="T139" s="26">
        <f>IF($A139="","",IFERROR(VLOOKUP($E139,'Lists &amp; Settings'!$A$5:$B$10,2,FALSE),""))</f>
        <v/>
      </c>
      <c r="U139" s="27">
        <f>IF($A139="","",IF($W139&lt;&gt;"OK","Review record",IF($K139="On Hold","On hold",IF(AND(OR($K139="Waiting",$K139="Checking In"),ISNUMBER($P139),ISNUMBER($T139),$P139&gt;$T139),"Target exceeded",IF(AND(OR($K139="Waiting",$K139="Checking In"),ISNUMBER($P139),ISNUMBER($T139),$T139&gt;0,$P139&gt;=0.8*$T139),"Near target","")))))</f>
        <v/>
      </c>
      <c r="V139" s="41" t="n"/>
      <c r="W139" s="27">
        <f>IF($A139="","",IF(OR($B139="",$C139="",$D139="",$E139="",$G139="",$K139="",$L139=""),"INCOMPLETE",IF(AND($H139&lt;&gt;"",$H139&lt;$G139),"TIME ERROR",IF(AND($I139&lt;&gt;"",OR($H139="",$I139&lt;$H139)),"TIME ERROR",IF(AND($J139&lt;&gt;"",OR($I139="",$J139&lt;$I139)),"TIME ERROR",IF(AND($K139="Ready for Room",$J139=""),"STATUS/TIME MISMATCH",IF(AND($K139="Checking In",$H139=""),"STATUS/TIME MISMATCH","OK")))))))</f>
        <v/>
      </c>
      <c r="X139" s="27">
        <f>IF($A139="",0,IF(OR($K139="Waiting",$K139="Checking In",$K139="On Hold"),IF(ISNUMBER($P139),$P139,0),0))</f>
        <v/>
      </c>
    </row>
    <row r="140" ht="30" customHeight="1">
      <c r="A140" s="21" t="n"/>
      <c r="B140" s="40" t="n"/>
      <c r="C140" s="21" t="n"/>
      <c r="D140" s="21" t="n"/>
      <c r="E140" s="21" t="n"/>
      <c r="F140" s="23" t="n"/>
      <c r="G140" s="41" t="n"/>
      <c r="H140" s="41" t="n"/>
      <c r="I140" s="41" t="n"/>
      <c r="J140" s="41" t="n"/>
      <c r="K140" s="21" t="n"/>
      <c r="L140" s="21" t="n"/>
      <c r="M140" s="21" t="n"/>
      <c r="N140" s="21" t="n"/>
      <c r="O140" s="25" t="n"/>
      <c r="P140" s="26">
        <f>IF($A140="","",IF($G140="","",IF($H140&lt;&gt;"",ROUND(MAX(0,($H140-$G140)*1440),0),IF(OR($K140="Waiting",$K140="On Hold"),ROUND(MAX(0,(NOW()-$G140)*1440),0),""))))</f>
        <v/>
      </c>
      <c r="Q140" s="26">
        <f>IF($A140="","",IF(OR($H140="",$I140=""),"",ROUND(MAX(0,($I140-$H140)*1440),0)))</f>
        <v/>
      </c>
      <c r="R140" s="26">
        <f>IF($A140="","",IF(OR($G140="",$J140=""),"",ROUND(MAX(0,($J140-$G140)*1440),0)))</f>
        <v/>
      </c>
      <c r="S140" s="26">
        <f>IF($A140="","",IF(OR($F140="",$G140=""),"",ROUND((MOD($G140,1)-$F140)*1440,0)))</f>
        <v/>
      </c>
      <c r="T140" s="26">
        <f>IF($A140="","",IFERROR(VLOOKUP($E140,'Lists &amp; Settings'!$A$5:$B$10,2,FALSE),""))</f>
        <v/>
      </c>
      <c r="U140" s="27">
        <f>IF($A140="","",IF($W140&lt;&gt;"OK","Review record",IF($K140="On Hold","On hold",IF(AND(OR($K140="Waiting",$K140="Checking In"),ISNUMBER($P140),ISNUMBER($T140),$P140&gt;$T140),"Target exceeded",IF(AND(OR($K140="Waiting",$K140="Checking In"),ISNUMBER($P140),ISNUMBER($T140),$T140&gt;0,$P140&gt;=0.8*$T140),"Near target","")))))</f>
        <v/>
      </c>
      <c r="V140" s="41" t="n"/>
      <c r="W140" s="27">
        <f>IF($A140="","",IF(OR($B140="",$C140="",$D140="",$E140="",$G140="",$K140="",$L140=""),"INCOMPLETE",IF(AND($H140&lt;&gt;"",$H140&lt;$G140),"TIME ERROR",IF(AND($I140&lt;&gt;"",OR($H140="",$I140&lt;$H140)),"TIME ERROR",IF(AND($J140&lt;&gt;"",OR($I140="",$J140&lt;$I140)),"TIME ERROR",IF(AND($K140="Ready for Room",$J140=""),"STATUS/TIME MISMATCH",IF(AND($K140="Checking In",$H140=""),"STATUS/TIME MISMATCH","OK")))))))</f>
        <v/>
      </c>
      <c r="X140" s="27">
        <f>IF($A140="",0,IF(OR($K140="Waiting",$K140="Checking In",$K140="On Hold"),IF(ISNUMBER($P140),$P140,0),0))</f>
        <v/>
      </c>
    </row>
    <row r="141" ht="30" customHeight="1">
      <c r="A141" s="21" t="n"/>
      <c r="B141" s="40" t="n"/>
      <c r="C141" s="21" t="n"/>
      <c r="D141" s="21" t="n"/>
      <c r="E141" s="21" t="n"/>
      <c r="F141" s="23" t="n"/>
      <c r="G141" s="41" t="n"/>
      <c r="H141" s="41" t="n"/>
      <c r="I141" s="41" t="n"/>
      <c r="J141" s="41" t="n"/>
      <c r="K141" s="21" t="n"/>
      <c r="L141" s="21" t="n"/>
      <c r="M141" s="21" t="n"/>
      <c r="N141" s="21" t="n"/>
      <c r="O141" s="25" t="n"/>
      <c r="P141" s="26">
        <f>IF($A141="","",IF($G141="","",IF($H141&lt;&gt;"",ROUND(MAX(0,($H141-$G141)*1440),0),IF(OR($K141="Waiting",$K141="On Hold"),ROUND(MAX(0,(NOW()-$G141)*1440),0),""))))</f>
        <v/>
      </c>
      <c r="Q141" s="26">
        <f>IF($A141="","",IF(OR($H141="",$I141=""),"",ROUND(MAX(0,($I141-$H141)*1440),0)))</f>
        <v/>
      </c>
      <c r="R141" s="26">
        <f>IF($A141="","",IF(OR($G141="",$J141=""),"",ROUND(MAX(0,($J141-$G141)*1440),0)))</f>
        <v/>
      </c>
      <c r="S141" s="26">
        <f>IF($A141="","",IF(OR($F141="",$G141=""),"",ROUND((MOD($G141,1)-$F141)*1440,0)))</f>
        <v/>
      </c>
      <c r="T141" s="26">
        <f>IF($A141="","",IFERROR(VLOOKUP($E141,'Lists &amp; Settings'!$A$5:$B$10,2,FALSE),""))</f>
        <v/>
      </c>
      <c r="U141" s="27">
        <f>IF($A141="","",IF($W141&lt;&gt;"OK","Review record",IF($K141="On Hold","On hold",IF(AND(OR($K141="Waiting",$K141="Checking In"),ISNUMBER($P141),ISNUMBER($T141),$P141&gt;$T141),"Target exceeded",IF(AND(OR($K141="Waiting",$K141="Checking In"),ISNUMBER($P141),ISNUMBER($T141),$T141&gt;0,$P141&gt;=0.8*$T141),"Near target","")))))</f>
        <v/>
      </c>
      <c r="V141" s="41" t="n"/>
      <c r="W141" s="27">
        <f>IF($A141="","",IF(OR($B141="",$C141="",$D141="",$E141="",$G141="",$K141="",$L141=""),"INCOMPLETE",IF(AND($H141&lt;&gt;"",$H141&lt;$G141),"TIME ERROR",IF(AND($I141&lt;&gt;"",OR($H141="",$I141&lt;$H141)),"TIME ERROR",IF(AND($J141&lt;&gt;"",OR($I141="",$J141&lt;$I141)),"TIME ERROR",IF(AND($K141="Ready for Room",$J141=""),"STATUS/TIME MISMATCH",IF(AND($K141="Checking In",$H141=""),"STATUS/TIME MISMATCH","OK")))))))</f>
        <v/>
      </c>
      <c r="X141" s="27">
        <f>IF($A141="",0,IF(OR($K141="Waiting",$K141="Checking In",$K141="On Hold"),IF(ISNUMBER($P141),$P141,0),0))</f>
        <v/>
      </c>
    </row>
    <row r="142" ht="30" customHeight="1">
      <c r="A142" s="21" t="n"/>
      <c r="B142" s="40" t="n"/>
      <c r="C142" s="21" t="n"/>
      <c r="D142" s="21" t="n"/>
      <c r="E142" s="21" t="n"/>
      <c r="F142" s="23" t="n"/>
      <c r="G142" s="41" t="n"/>
      <c r="H142" s="41" t="n"/>
      <c r="I142" s="41" t="n"/>
      <c r="J142" s="41" t="n"/>
      <c r="K142" s="21" t="n"/>
      <c r="L142" s="21" t="n"/>
      <c r="M142" s="21" t="n"/>
      <c r="N142" s="21" t="n"/>
      <c r="O142" s="25" t="n"/>
      <c r="P142" s="26">
        <f>IF($A142="","",IF($G142="","",IF($H142&lt;&gt;"",ROUND(MAX(0,($H142-$G142)*1440),0),IF(OR($K142="Waiting",$K142="On Hold"),ROUND(MAX(0,(NOW()-$G142)*1440),0),""))))</f>
        <v/>
      </c>
      <c r="Q142" s="26">
        <f>IF($A142="","",IF(OR($H142="",$I142=""),"",ROUND(MAX(0,($I142-$H142)*1440),0)))</f>
        <v/>
      </c>
      <c r="R142" s="26">
        <f>IF($A142="","",IF(OR($G142="",$J142=""),"",ROUND(MAX(0,($J142-$G142)*1440),0)))</f>
        <v/>
      </c>
      <c r="S142" s="26">
        <f>IF($A142="","",IF(OR($F142="",$G142=""),"",ROUND((MOD($G142,1)-$F142)*1440,0)))</f>
        <v/>
      </c>
      <c r="T142" s="26">
        <f>IF($A142="","",IFERROR(VLOOKUP($E142,'Lists &amp; Settings'!$A$5:$B$10,2,FALSE),""))</f>
        <v/>
      </c>
      <c r="U142" s="27">
        <f>IF($A142="","",IF($W142&lt;&gt;"OK","Review record",IF($K142="On Hold","On hold",IF(AND(OR($K142="Waiting",$K142="Checking In"),ISNUMBER($P142),ISNUMBER($T142),$P142&gt;$T142),"Target exceeded",IF(AND(OR($K142="Waiting",$K142="Checking In"),ISNUMBER($P142),ISNUMBER($T142),$T142&gt;0,$P142&gt;=0.8*$T142),"Near target","")))))</f>
        <v/>
      </c>
      <c r="V142" s="41" t="n"/>
      <c r="W142" s="27">
        <f>IF($A142="","",IF(OR($B142="",$C142="",$D142="",$E142="",$G142="",$K142="",$L142=""),"INCOMPLETE",IF(AND($H142&lt;&gt;"",$H142&lt;$G142),"TIME ERROR",IF(AND($I142&lt;&gt;"",OR($H142="",$I142&lt;$H142)),"TIME ERROR",IF(AND($J142&lt;&gt;"",OR($I142="",$J142&lt;$I142)),"TIME ERROR",IF(AND($K142="Ready for Room",$J142=""),"STATUS/TIME MISMATCH",IF(AND($K142="Checking In",$H142=""),"STATUS/TIME MISMATCH","OK")))))))</f>
        <v/>
      </c>
      <c r="X142" s="27">
        <f>IF($A142="",0,IF(OR($K142="Waiting",$K142="Checking In",$K142="On Hold"),IF(ISNUMBER($P142),$P142,0),0))</f>
        <v/>
      </c>
    </row>
    <row r="143" ht="30" customHeight="1">
      <c r="A143" s="21" t="n"/>
      <c r="B143" s="40" t="n"/>
      <c r="C143" s="21" t="n"/>
      <c r="D143" s="21" t="n"/>
      <c r="E143" s="21" t="n"/>
      <c r="F143" s="23" t="n"/>
      <c r="G143" s="41" t="n"/>
      <c r="H143" s="41" t="n"/>
      <c r="I143" s="41" t="n"/>
      <c r="J143" s="41" t="n"/>
      <c r="K143" s="21" t="n"/>
      <c r="L143" s="21" t="n"/>
      <c r="M143" s="21" t="n"/>
      <c r="N143" s="21" t="n"/>
      <c r="O143" s="25" t="n"/>
      <c r="P143" s="26">
        <f>IF($A143="","",IF($G143="","",IF($H143&lt;&gt;"",ROUND(MAX(0,($H143-$G143)*1440),0),IF(OR($K143="Waiting",$K143="On Hold"),ROUND(MAX(0,(NOW()-$G143)*1440),0),""))))</f>
        <v/>
      </c>
      <c r="Q143" s="26">
        <f>IF($A143="","",IF(OR($H143="",$I143=""),"",ROUND(MAX(0,($I143-$H143)*1440),0)))</f>
        <v/>
      </c>
      <c r="R143" s="26">
        <f>IF($A143="","",IF(OR($G143="",$J143=""),"",ROUND(MAX(0,($J143-$G143)*1440),0)))</f>
        <v/>
      </c>
      <c r="S143" s="26">
        <f>IF($A143="","",IF(OR($F143="",$G143=""),"",ROUND((MOD($G143,1)-$F143)*1440,0)))</f>
        <v/>
      </c>
      <c r="T143" s="26">
        <f>IF($A143="","",IFERROR(VLOOKUP($E143,'Lists &amp; Settings'!$A$5:$B$10,2,FALSE),""))</f>
        <v/>
      </c>
      <c r="U143" s="27">
        <f>IF($A143="","",IF($W143&lt;&gt;"OK","Review record",IF($K143="On Hold","On hold",IF(AND(OR($K143="Waiting",$K143="Checking In"),ISNUMBER($P143),ISNUMBER($T143),$P143&gt;$T143),"Target exceeded",IF(AND(OR($K143="Waiting",$K143="Checking In"),ISNUMBER($P143),ISNUMBER($T143),$T143&gt;0,$P143&gt;=0.8*$T143),"Near target","")))))</f>
        <v/>
      </c>
      <c r="V143" s="41" t="n"/>
      <c r="W143" s="27">
        <f>IF($A143="","",IF(OR($B143="",$C143="",$D143="",$E143="",$G143="",$K143="",$L143=""),"INCOMPLETE",IF(AND($H143&lt;&gt;"",$H143&lt;$G143),"TIME ERROR",IF(AND($I143&lt;&gt;"",OR($H143="",$I143&lt;$H143)),"TIME ERROR",IF(AND($J143&lt;&gt;"",OR($I143="",$J143&lt;$I143)),"TIME ERROR",IF(AND($K143="Ready for Room",$J143=""),"STATUS/TIME MISMATCH",IF(AND($K143="Checking In",$H143=""),"STATUS/TIME MISMATCH","OK")))))))</f>
        <v/>
      </c>
      <c r="X143" s="27">
        <f>IF($A143="",0,IF(OR($K143="Waiting",$K143="Checking In",$K143="On Hold"),IF(ISNUMBER($P143),$P143,0),0))</f>
        <v/>
      </c>
    </row>
    <row r="144" ht="30" customHeight="1">
      <c r="A144" s="21" t="n"/>
      <c r="B144" s="40" t="n"/>
      <c r="C144" s="21" t="n"/>
      <c r="D144" s="21" t="n"/>
      <c r="E144" s="21" t="n"/>
      <c r="F144" s="23" t="n"/>
      <c r="G144" s="41" t="n"/>
      <c r="H144" s="41" t="n"/>
      <c r="I144" s="41" t="n"/>
      <c r="J144" s="41" t="n"/>
      <c r="K144" s="21" t="n"/>
      <c r="L144" s="21" t="n"/>
      <c r="M144" s="21" t="n"/>
      <c r="N144" s="21" t="n"/>
      <c r="O144" s="25" t="n"/>
      <c r="P144" s="26">
        <f>IF($A144="","",IF($G144="","",IF($H144&lt;&gt;"",ROUND(MAX(0,($H144-$G144)*1440),0),IF(OR($K144="Waiting",$K144="On Hold"),ROUND(MAX(0,(NOW()-$G144)*1440),0),""))))</f>
        <v/>
      </c>
      <c r="Q144" s="26">
        <f>IF($A144="","",IF(OR($H144="",$I144=""),"",ROUND(MAX(0,($I144-$H144)*1440),0)))</f>
        <v/>
      </c>
      <c r="R144" s="26">
        <f>IF($A144="","",IF(OR($G144="",$J144=""),"",ROUND(MAX(0,($J144-$G144)*1440),0)))</f>
        <v/>
      </c>
      <c r="S144" s="26">
        <f>IF($A144="","",IF(OR($F144="",$G144=""),"",ROUND((MOD($G144,1)-$F144)*1440,0)))</f>
        <v/>
      </c>
      <c r="T144" s="26">
        <f>IF($A144="","",IFERROR(VLOOKUP($E144,'Lists &amp; Settings'!$A$5:$B$10,2,FALSE),""))</f>
        <v/>
      </c>
      <c r="U144" s="27">
        <f>IF($A144="","",IF($W144&lt;&gt;"OK","Review record",IF($K144="On Hold","On hold",IF(AND(OR($K144="Waiting",$K144="Checking In"),ISNUMBER($P144),ISNUMBER($T144),$P144&gt;$T144),"Target exceeded",IF(AND(OR($K144="Waiting",$K144="Checking In"),ISNUMBER($P144),ISNUMBER($T144),$T144&gt;0,$P144&gt;=0.8*$T144),"Near target","")))))</f>
        <v/>
      </c>
      <c r="V144" s="41" t="n"/>
      <c r="W144" s="27">
        <f>IF($A144="","",IF(OR($B144="",$C144="",$D144="",$E144="",$G144="",$K144="",$L144=""),"INCOMPLETE",IF(AND($H144&lt;&gt;"",$H144&lt;$G144),"TIME ERROR",IF(AND($I144&lt;&gt;"",OR($H144="",$I144&lt;$H144)),"TIME ERROR",IF(AND($J144&lt;&gt;"",OR($I144="",$J144&lt;$I144)),"TIME ERROR",IF(AND($K144="Ready for Room",$J144=""),"STATUS/TIME MISMATCH",IF(AND($K144="Checking In",$H144=""),"STATUS/TIME MISMATCH","OK")))))))</f>
        <v/>
      </c>
      <c r="X144" s="27">
        <f>IF($A144="",0,IF(OR($K144="Waiting",$K144="Checking In",$K144="On Hold"),IF(ISNUMBER($P144),$P144,0),0))</f>
        <v/>
      </c>
    </row>
    <row r="145" ht="30" customHeight="1">
      <c r="A145" s="21" t="n"/>
      <c r="B145" s="40" t="n"/>
      <c r="C145" s="21" t="n"/>
      <c r="D145" s="21" t="n"/>
      <c r="E145" s="21" t="n"/>
      <c r="F145" s="23" t="n"/>
      <c r="G145" s="41" t="n"/>
      <c r="H145" s="41" t="n"/>
      <c r="I145" s="41" t="n"/>
      <c r="J145" s="41" t="n"/>
      <c r="K145" s="21" t="n"/>
      <c r="L145" s="21" t="n"/>
      <c r="M145" s="21" t="n"/>
      <c r="N145" s="21" t="n"/>
      <c r="O145" s="25" t="n"/>
      <c r="P145" s="26">
        <f>IF($A145="","",IF($G145="","",IF($H145&lt;&gt;"",ROUND(MAX(0,($H145-$G145)*1440),0),IF(OR($K145="Waiting",$K145="On Hold"),ROUND(MAX(0,(NOW()-$G145)*1440),0),""))))</f>
        <v/>
      </c>
      <c r="Q145" s="26">
        <f>IF($A145="","",IF(OR($H145="",$I145=""),"",ROUND(MAX(0,($I145-$H145)*1440),0)))</f>
        <v/>
      </c>
      <c r="R145" s="26">
        <f>IF($A145="","",IF(OR($G145="",$J145=""),"",ROUND(MAX(0,($J145-$G145)*1440),0)))</f>
        <v/>
      </c>
      <c r="S145" s="26">
        <f>IF($A145="","",IF(OR($F145="",$G145=""),"",ROUND((MOD($G145,1)-$F145)*1440,0)))</f>
        <v/>
      </c>
      <c r="T145" s="26">
        <f>IF($A145="","",IFERROR(VLOOKUP($E145,'Lists &amp; Settings'!$A$5:$B$10,2,FALSE),""))</f>
        <v/>
      </c>
      <c r="U145" s="27">
        <f>IF($A145="","",IF($W145&lt;&gt;"OK","Review record",IF($K145="On Hold","On hold",IF(AND(OR($K145="Waiting",$K145="Checking In"),ISNUMBER($P145),ISNUMBER($T145),$P145&gt;$T145),"Target exceeded",IF(AND(OR($K145="Waiting",$K145="Checking In"),ISNUMBER($P145),ISNUMBER($T145),$T145&gt;0,$P145&gt;=0.8*$T145),"Near target","")))))</f>
        <v/>
      </c>
      <c r="V145" s="41" t="n"/>
      <c r="W145" s="27">
        <f>IF($A145="","",IF(OR($B145="",$C145="",$D145="",$E145="",$G145="",$K145="",$L145=""),"INCOMPLETE",IF(AND($H145&lt;&gt;"",$H145&lt;$G145),"TIME ERROR",IF(AND($I145&lt;&gt;"",OR($H145="",$I145&lt;$H145)),"TIME ERROR",IF(AND($J145&lt;&gt;"",OR($I145="",$J145&lt;$I145)),"TIME ERROR",IF(AND($K145="Ready for Room",$J145=""),"STATUS/TIME MISMATCH",IF(AND($K145="Checking In",$H145=""),"STATUS/TIME MISMATCH","OK")))))))</f>
        <v/>
      </c>
      <c r="X145" s="27">
        <f>IF($A145="",0,IF(OR($K145="Waiting",$K145="Checking In",$K145="On Hold"),IF(ISNUMBER($P145),$P145,0),0))</f>
        <v/>
      </c>
    </row>
    <row r="146" ht="30" customHeight="1">
      <c r="A146" s="21" t="n"/>
      <c r="B146" s="40" t="n"/>
      <c r="C146" s="21" t="n"/>
      <c r="D146" s="21" t="n"/>
      <c r="E146" s="21" t="n"/>
      <c r="F146" s="23" t="n"/>
      <c r="G146" s="41" t="n"/>
      <c r="H146" s="41" t="n"/>
      <c r="I146" s="41" t="n"/>
      <c r="J146" s="41" t="n"/>
      <c r="K146" s="21" t="n"/>
      <c r="L146" s="21" t="n"/>
      <c r="M146" s="21" t="n"/>
      <c r="N146" s="21" t="n"/>
      <c r="O146" s="25" t="n"/>
      <c r="P146" s="26">
        <f>IF($A146="","",IF($G146="","",IF($H146&lt;&gt;"",ROUND(MAX(0,($H146-$G146)*1440),0),IF(OR($K146="Waiting",$K146="On Hold"),ROUND(MAX(0,(NOW()-$G146)*1440),0),""))))</f>
        <v/>
      </c>
      <c r="Q146" s="26">
        <f>IF($A146="","",IF(OR($H146="",$I146=""),"",ROUND(MAX(0,($I146-$H146)*1440),0)))</f>
        <v/>
      </c>
      <c r="R146" s="26">
        <f>IF($A146="","",IF(OR($G146="",$J146=""),"",ROUND(MAX(0,($J146-$G146)*1440),0)))</f>
        <v/>
      </c>
      <c r="S146" s="26">
        <f>IF($A146="","",IF(OR($F146="",$G146=""),"",ROUND((MOD($G146,1)-$F146)*1440,0)))</f>
        <v/>
      </c>
      <c r="T146" s="26">
        <f>IF($A146="","",IFERROR(VLOOKUP($E146,'Lists &amp; Settings'!$A$5:$B$10,2,FALSE),""))</f>
        <v/>
      </c>
      <c r="U146" s="27">
        <f>IF($A146="","",IF($W146&lt;&gt;"OK","Review record",IF($K146="On Hold","On hold",IF(AND(OR($K146="Waiting",$K146="Checking In"),ISNUMBER($P146),ISNUMBER($T146),$P146&gt;$T146),"Target exceeded",IF(AND(OR($K146="Waiting",$K146="Checking In"),ISNUMBER($P146),ISNUMBER($T146),$T146&gt;0,$P146&gt;=0.8*$T146),"Near target","")))))</f>
        <v/>
      </c>
      <c r="V146" s="41" t="n"/>
      <c r="W146" s="27">
        <f>IF($A146="","",IF(OR($B146="",$C146="",$D146="",$E146="",$G146="",$K146="",$L146=""),"INCOMPLETE",IF(AND($H146&lt;&gt;"",$H146&lt;$G146),"TIME ERROR",IF(AND($I146&lt;&gt;"",OR($H146="",$I146&lt;$H146)),"TIME ERROR",IF(AND($J146&lt;&gt;"",OR($I146="",$J146&lt;$I146)),"TIME ERROR",IF(AND($K146="Ready for Room",$J146=""),"STATUS/TIME MISMATCH",IF(AND($K146="Checking In",$H146=""),"STATUS/TIME MISMATCH","OK")))))))</f>
        <v/>
      </c>
      <c r="X146" s="27">
        <f>IF($A146="",0,IF(OR($K146="Waiting",$K146="Checking In",$K146="On Hold"),IF(ISNUMBER($P146),$P146,0),0))</f>
        <v/>
      </c>
    </row>
    <row r="147" ht="30" customHeight="1">
      <c r="A147" s="21" t="n"/>
      <c r="B147" s="40" t="n"/>
      <c r="C147" s="21" t="n"/>
      <c r="D147" s="21" t="n"/>
      <c r="E147" s="21" t="n"/>
      <c r="F147" s="23" t="n"/>
      <c r="G147" s="41" t="n"/>
      <c r="H147" s="41" t="n"/>
      <c r="I147" s="41" t="n"/>
      <c r="J147" s="41" t="n"/>
      <c r="K147" s="21" t="n"/>
      <c r="L147" s="21" t="n"/>
      <c r="M147" s="21" t="n"/>
      <c r="N147" s="21" t="n"/>
      <c r="O147" s="25" t="n"/>
      <c r="P147" s="26">
        <f>IF($A147="","",IF($G147="","",IF($H147&lt;&gt;"",ROUND(MAX(0,($H147-$G147)*1440),0),IF(OR($K147="Waiting",$K147="On Hold"),ROUND(MAX(0,(NOW()-$G147)*1440),0),""))))</f>
        <v/>
      </c>
      <c r="Q147" s="26">
        <f>IF($A147="","",IF(OR($H147="",$I147=""),"",ROUND(MAX(0,($I147-$H147)*1440),0)))</f>
        <v/>
      </c>
      <c r="R147" s="26">
        <f>IF($A147="","",IF(OR($G147="",$J147=""),"",ROUND(MAX(0,($J147-$G147)*1440),0)))</f>
        <v/>
      </c>
      <c r="S147" s="26">
        <f>IF($A147="","",IF(OR($F147="",$G147=""),"",ROUND((MOD($G147,1)-$F147)*1440,0)))</f>
        <v/>
      </c>
      <c r="T147" s="26">
        <f>IF($A147="","",IFERROR(VLOOKUP($E147,'Lists &amp; Settings'!$A$5:$B$10,2,FALSE),""))</f>
        <v/>
      </c>
      <c r="U147" s="27">
        <f>IF($A147="","",IF($W147&lt;&gt;"OK","Review record",IF($K147="On Hold","On hold",IF(AND(OR($K147="Waiting",$K147="Checking In"),ISNUMBER($P147),ISNUMBER($T147),$P147&gt;$T147),"Target exceeded",IF(AND(OR($K147="Waiting",$K147="Checking In"),ISNUMBER($P147),ISNUMBER($T147),$T147&gt;0,$P147&gt;=0.8*$T147),"Near target","")))))</f>
        <v/>
      </c>
      <c r="V147" s="41" t="n"/>
      <c r="W147" s="27">
        <f>IF($A147="","",IF(OR($B147="",$C147="",$D147="",$E147="",$G147="",$K147="",$L147=""),"INCOMPLETE",IF(AND($H147&lt;&gt;"",$H147&lt;$G147),"TIME ERROR",IF(AND($I147&lt;&gt;"",OR($H147="",$I147&lt;$H147)),"TIME ERROR",IF(AND($J147&lt;&gt;"",OR($I147="",$J147&lt;$I147)),"TIME ERROR",IF(AND($K147="Ready for Room",$J147=""),"STATUS/TIME MISMATCH",IF(AND($K147="Checking In",$H147=""),"STATUS/TIME MISMATCH","OK")))))))</f>
        <v/>
      </c>
      <c r="X147" s="27">
        <f>IF($A147="",0,IF(OR($K147="Waiting",$K147="Checking In",$K147="On Hold"),IF(ISNUMBER($P147),$P147,0),0))</f>
        <v/>
      </c>
    </row>
    <row r="148" ht="30" customHeight="1">
      <c r="A148" s="21" t="n"/>
      <c r="B148" s="40" t="n"/>
      <c r="C148" s="21" t="n"/>
      <c r="D148" s="21" t="n"/>
      <c r="E148" s="21" t="n"/>
      <c r="F148" s="23" t="n"/>
      <c r="G148" s="41" t="n"/>
      <c r="H148" s="41" t="n"/>
      <c r="I148" s="41" t="n"/>
      <c r="J148" s="41" t="n"/>
      <c r="K148" s="21" t="n"/>
      <c r="L148" s="21" t="n"/>
      <c r="M148" s="21" t="n"/>
      <c r="N148" s="21" t="n"/>
      <c r="O148" s="25" t="n"/>
      <c r="P148" s="26">
        <f>IF($A148="","",IF($G148="","",IF($H148&lt;&gt;"",ROUND(MAX(0,($H148-$G148)*1440),0),IF(OR($K148="Waiting",$K148="On Hold"),ROUND(MAX(0,(NOW()-$G148)*1440),0),""))))</f>
        <v/>
      </c>
      <c r="Q148" s="26">
        <f>IF($A148="","",IF(OR($H148="",$I148=""),"",ROUND(MAX(0,($I148-$H148)*1440),0)))</f>
        <v/>
      </c>
      <c r="R148" s="26">
        <f>IF($A148="","",IF(OR($G148="",$J148=""),"",ROUND(MAX(0,($J148-$G148)*1440),0)))</f>
        <v/>
      </c>
      <c r="S148" s="26">
        <f>IF($A148="","",IF(OR($F148="",$G148=""),"",ROUND((MOD($G148,1)-$F148)*1440,0)))</f>
        <v/>
      </c>
      <c r="T148" s="26">
        <f>IF($A148="","",IFERROR(VLOOKUP($E148,'Lists &amp; Settings'!$A$5:$B$10,2,FALSE),""))</f>
        <v/>
      </c>
      <c r="U148" s="27">
        <f>IF($A148="","",IF($W148&lt;&gt;"OK","Review record",IF($K148="On Hold","On hold",IF(AND(OR($K148="Waiting",$K148="Checking In"),ISNUMBER($P148),ISNUMBER($T148),$P148&gt;$T148),"Target exceeded",IF(AND(OR($K148="Waiting",$K148="Checking In"),ISNUMBER($P148),ISNUMBER($T148),$T148&gt;0,$P148&gt;=0.8*$T148),"Near target","")))))</f>
        <v/>
      </c>
      <c r="V148" s="41" t="n"/>
      <c r="W148" s="27">
        <f>IF($A148="","",IF(OR($B148="",$C148="",$D148="",$E148="",$G148="",$K148="",$L148=""),"INCOMPLETE",IF(AND($H148&lt;&gt;"",$H148&lt;$G148),"TIME ERROR",IF(AND($I148&lt;&gt;"",OR($H148="",$I148&lt;$H148)),"TIME ERROR",IF(AND($J148&lt;&gt;"",OR($I148="",$J148&lt;$I148)),"TIME ERROR",IF(AND($K148="Ready for Room",$J148=""),"STATUS/TIME MISMATCH",IF(AND($K148="Checking In",$H148=""),"STATUS/TIME MISMATCH","OK")))))))</f>
        <v/>
      </c>
      <c r="X148" s="27">
        <f>IF($A148="",0,IF(OR($K148="Waiting",$K148="Checking In",$K148="On Hold"),IF(ISNUMBER($P148),$P148,0),0))</f>
        <v/>
      </c>
    </row>
    <row r="149" ht="30" customHeight="1">
      <c r="A149" s="21" t="n"/>
      <c r="B149" s="40" t="n"/>
      <c r="C149" s="21" t="n"/>
      <c r="D149" s="21" t="n"/>
      <c r="E149" s="21" t="n"/>
      <c r="F149" s="23" t="n"/>
      <c r="G149" s="41" t="n"/>
      <c r="H149" s="41" t="n"/>
      <c r="I149" s="41" t="n"/>
      <c r="J149" s="41" t="n"/>
      <c r="K149" s="21" t="n"/>
      <c r="L149" s="21" t="n"/>
      <c r="M149" s="21" t="n"/>
      <c r="N149" s="21" t="n"/>
      <c r="O149" s="25" t="n"/>
      <c r="P149" s="26">
        <f>IF($A149="","",IF($G149="","",IF($H149&lt;&gt;"",ROUND(MAX(0,($H149-$G149)*1440),0),IF(OR($K149="Waiting",$K149="On Hold"),ROUND(MAX(0,(NOW()-$G149)*1440),0),""))))</f>
        <v/>
      </c>
      <c r="Q149" s="26">
        <f>IF($A149="","",IF(OR($H149="",$I149=""),"",ROUND(MAX(0,($I149-$H149)*1440),0)))</f>
        <v/>
      </c>
      <c r="R149" s="26">
        <f>IF($A149="","",IF(OR($G149="",$J149=""),"",ROUND(MAX(0,($J149-$G149)*1440),0)))</f>
        <v/>
      </c>
      <c r="S149" s="26">
        <f>IF($A149="","",IF(OR($F149="",$G149=""),"",ROUND((MOD($G149,1)-$F149)*1440,0)))</f>
        <v/>
      </c>
      <c r="T149" s="26">
        <f>IF($A149="","",IFERROR(VLOOKUP($E149,'Lists &amp; Settings'!$A$5:$B$10,2,FALSE),""))</f>
        <v/>
      </c>
      <c r="U149" s="27">
        <f>IF($A149="","",IF($W149&lt;&gt;"OK","Review record",IF($K149="On Hold","On hold",IF(AND(OR($K149="Waiting",$K149="Checking In"),ISNUMBER($P149),ISNUMBER($T149),$P149&gt;$T149),"Target exceeded",IF(AND(OR($K149="Waiting",$K149="Checking In"),ISNUMBER($P149),ISNUMBER($T149),$T149&gt;0,$P149&gt;=0.8*$T149),"Near target","")))))</f>
        <v/>
      </c>
      <c r="V149" s="41" t="n"/>
      <c r="W149" s="27">
        <f>IF($A149="","",IF(OR($B149="",$C149="",$D149="",$E149="",$G149="",$K149="",$L149=""),"INCOMPLETE",IF(AND($H149&lt;&gt;"",$H149&lt;$G149),"TIME ERROR",IF(AND($I149&lt;&gt;"",OR($H149="",$I149&lt;$H149)),"TIME ERROR",IF(AND($J149&lt;&gt;"",OR($I149="",$J149&lt;$I149)),"TIME ERROR",IF(AND($K149="Ready for Room",$J149=""),"STATUS/TIME MISMATCH",IF(AND($K149="Checking In",$H149=""),"STATUS/TIME MISMATCH","OK")))))))</f>
        <v/>
      </c>
      <c r="X149" s="27">
        <f>IF($A149="",0,IF(OR($K149="Waiting",$K149="Checking In",$K149="On Hold"),IF(ISNUMBER($P149),$P149,0),0))</f>
        <v/>
      </c>
    </row>
    <row r="150" ht="30" customHeight="1">
      <c r="A150" s="21" t="n"/>
      <c r="B150" s="40" t="n"/>
      <c r="C150" s="21" t="n"/>
      <c r="D150" s="21" t="n"/>
      <c r="E150" s="21" t="n"/>
      <c r="F150" s="23" t="n"/>
      <c r="G150" s="41" t="n"/>
      <c r="H150" s="41" t="n"/>
      <c r="I150" s="41" t="n"/>
      <c r="J150" s="41" t="n"/>
      <c r="K150" s="21" t="n"/>
      <c r="L150" s="21" t="n"/>
      <c r="M150" s="21" t="n"/>
      <c r="N150" s="21" t="n"/>
      <c r="O150" s="25" t="n"/>
      <c r="P150" s="26">
        <f>IF($A150="","",IF($G150="","",IF($H150&lt;&gt;"",ROUND(MAX(0,($H150-$G150)*1440),0),IF(OR($K150="Waiting",$K150="On Hold"),ROUND(MAX(0,(NOW()-$G150)*1440),0),""))))</f>
        <v/>
      </c>
      <c r="Q150" s="26">
        <f>IF($A150="","",IF(OR($H150="",$I150=""),"",ROUND(MAX(0,($I150-$H150)*1440),0)))</f>
        <v/>
      </c>
      <c r="R150" s="26">
        <f>IF($A150="","",IF(OR($G150="",$J150=""),"",ROUND(MAX(0,($J150-$G150)*1440),0)))</f>
        <v/>
      </c>
      <c r="S150" s="26">
        <f>IF($A150="","",IF(OR($F150="",$G150=""),"",ROUND((MOD($G150,1)-$F150)*1440,0)))</f>
        <v/>
      </c>
      <c r="T150" s="26">
        <f>IF($A150="","",IFERROR(VLOOKUP($E150,'Lists &amp; Settings'!$A$5:$B$10,2,FALSE),""))</f>
        <v/>
      </c>
      <c r="U150" s="27">
        <f>IF($A150="","",IF($W150&lt;&gt;"OK","Review record",IF($K150="On Hold","On hold",IF(AND(OR($K150="Waiting",$K150="Checking In"),ISNUMBER($P150),ISNUMBER($T150),$P150&gt;$T150),"Target exceeded",IF(AND(OR($K150="Waiting",$K150="Checking In"),ISNUMBER($P150),ISNUMBER($T150),$T150&gt;0,$P150&gt;=0.8*$T150),"Near target","")))))</f>
        <v/>
      </c>
      <c r="V150" s="41" t="n"/>
      <c r="W150" s="27">
        <f>IF($A150="","",IF(OR($B150="",$C150="",$D150="",$E150="",$G150="",$K150="",$L150=""),"INCOMPLETE",IF(AND($H150&lt;&gt;"",$H150&lt;$G150),"TIME ERROR",IF(AND($I150&lt;&gt;"",OR($H150="",$I150&lt;$H150)),"TIME ERROR",IF(AND($J150&lt;&gt;"",OR($I150="",$J150&lt;$I150)),"TIME ERROR",IF(AND($K150="Ready for Room",$J150=""),"STATUS/TIME MISMATCH",IF(AND($K150="Checking In",$H150=""),"STATUS/TIME MISMATCH","OK")))))))</f>
        <v/>
      </c>
      <c r="X150" s="27">
        <f>IF($A150="",0,IF(OR($K150="Waiting",$K150="Checking In",$K150="On Hold"),IF(ISNUMBER($P150),$P150,0),0))</f>
        <v/>
      </c>
    </row>
    <row r="151" ht="30" customHeight="1">
      <c r="A151" s="21" t="n"/>
      <c r="B151" s="40" t="n"/>
      <c r="C151" s="21" t="n"/>
      <c r="D151" s="21" t="n"/>
      <c r="E151" s="21" t="n"/>
      <c r="F151" s="23" t="n"/>
      <c r="G151" s="41" t="n"/>
      <c r="H151" s="41" t="n"/>
      <c r="I151" s="41" t="n"/>
      <c r="J151" s="41" t="n"/>
      <c r="K151" s="21" t="n"/>
      <c r="L151" s="21" t="n"/>
      <c r="M151" s="21" t="n"/>
      <c r="N151" s="21" t="n"/>
      <c r="O151" s="25" t="n"/>
      <c r="P151" s="26">
        <f>IF($A151="","",IF($G151="","",IF($H151&lt;&gt;"",ROUND(MAX(0,($H151-$G151)*1440),0),IF(OR($K151="Waiting",$K151="On Hold"),ROUND(MAX(0,(NOW()-$G151)*1440),0),""))))</f>
        <v/>
      </c>
      <c r="Q151" s="26">
        <f>IF($A151="","",IF(OR($H151="",$I151=""),"",ROUND(MAX(0,($I151-$H151)*1440),0)))</f>
        <v/>
      </c>
      <c r="R151" s="26">
        <f>IF($A151="","",IF(OR($G151="",$J151=""),"",ROUND(MAX(0,($J151-$G151)*1440),0)))</f>
        <v/>
      </c>
      <c r="S151" s="26">
        <f>IF($A151="","",IF(OR($F151="",$G151=""),"",ROUND((MOD($G151,1)-$F151)*1440,0)))</f>
        <v/>
      </c>
      <c r="T151" s="26">
        <f>IF($A151="","",IFERROR(VLOOKUP($E151,'Lists &amp; Settings'!$A$5:$B$10,2,FALSE),""))</f>
        <v/>
      </c>
      <c r="U151" s="27">
        <f>IF($A151="","",IF($W151&lt;&gt;"OK","Review record",IF($K151="On Hold","On hold",IF(AND(OR($K151="Waiting",$K151="Checking In"),ISNUMBER($P151),ISNUMBER($T151),$P151&gt;$T151),"Target exceeded",IF(AND(OR($K151="Waiting",$K151="Checking In"),ISNUMBER($P151),ISNUMBER($T151),$T151&gt;0,$P151&gt;=0.8*$T151),"Near target","")))))</f>
        <v/>
      </c>
      <c r="V151" s="41" t="n"/>
      <c r="W151" s="27">
        <f>IF($A151="","",IF(OR($B151="",$C151="",$D151="",$E151="",$G151="",$K151="",$L151=""),"INCOMPLETE",IF(AND($H151&lt;&gt;"",$H151&lt;$G151),"TIME ERROR",IF(AND($I151&lt;&gt;"",OR($H151="",$I151&lt;$H151)),"TIME ERROR",IF(AND($J151&lt;&gt;"",OR($I151="",$J151&lt;$I151)),"TIME ERROR",IF(AND($K151="Ready for Room",$J151=""),"STATUS/TIME MISMATCH",IF(AND($K151="Checking In",$H151=""),"STATUS/TIME MISMATCH","OK")))))))</f>
        <v/>
      </c>
      <c r="X151" s="27">
        <f>IF($A151="",0,IF(OR($K151="Waiting",$K151="Checking In",$K151="On Hold"),IF(ISNUMBER($P151),$P151,0),0))</f>
        <v/>
      </c>
    </row>
    <row r="152" ht="30" customHeight="1">
      <c r="A152" s="21" t="n"/>
      <c r="B152" s="40" t="n"/>
      <c r="C152" s="21" t="n"/>
      <c r="D152" s="21" t="n"/>
      <c r="E152" s="21" t="n"/>
      <c r="F152" s="23" t="n"/>
      <c r="G152" s="41" t="n"/>
      <c r="H152" s="41" t="n"/>
      <c r="I152" s="41" t="n"/>
      <c r="J152" s="41" t="n"/>
      <c r="K152" s="21" t="n"/>
      <c r="L152" s="21" t="n"/>
      <c r="M152" s="21" t="n"/>
      <c r="N152" s="21" t="n"/>
      <c r="O152" s="25" t="n"/>
      <c r="P152" s="26">
        <f>IF($A152="","",IF($G152="","",IF($H152&lt;&gt;"",ROUND(MAX(0,($H152-$G152)*1440),0),IF(OR($K152="Waiting",$K152="On Hold"),ROUND(MAX(0,(NOW()-$G152)*1440),0),""))))</f>
        <v/>
      </c>
      <c r="Q152" s="26">
        <f>IF($A152="","",IF(OR($H152="",$I152=""),"",ROUND(MAX(0,($I152-$H152)*1440),0)))</f>
        <v/>
      </c>
      <c r="R152" s="26">
        <f>IF($A152="","",IF(OR($G152="",$J152=""),"",ROUND(MAX(0,($J152-$G152)*1440),0)))</f>
        <v/>
      </c>
      <c r="S152" s="26">
        <f>IF($A152="","",IF(OR($F152="",$G152=""),"",ROUND((MOD($G152,1)-$F152)*1440,0)))</f>
        <v/>
      </c>
      <c r="T152" s="26">
        <f>IF($A152="","",IFERROR(VLOOKUP($E152,'Lists &amp; Settings'!$A$5:$B$10,2,FALSE),""))</f>
        <v/>
      </c>
      <c r="U152" s="27">
        <f>IF($A152="","",IF($W152&lt;&gt;"OK","Review record",IF($K152="On Hold","On hold",IF(AND(OR($K152="Waiting",$K152="Checking In"),ISNUMBER($P152),ISNUMBER($T152),$P152&gt;$T152),"Target exceeded",IF(AND(OR($K152="Waiting",$K152="Checking In"),ISNUMBER($P152),ISNUMBER($T152),$T152&gt;0,$P152&gt;=0.8*$T152),"Near target","")))))</f>
        <v/>
      </c>
      <c r="V152" s="41" t="n"/>
      <c r="W152" s="27">
        <f>IF($A152="","",IF(OR($B152="",$C152="",$D152="",$E152="",$G152="",$K152="",$L152=""),"INCOMPLETE",IF(AND($H152&lt;&gt;"",$H152&lt;$G152),"TIME ERROR",IF(AND($I152&lt;&gt;"",OR($H152="",$I152&lt;$H152)),"TIME ERROR",IF(AND($J152&lt;&gt;"",OR($I152="",$J152&lt;$I152)),"TIME ERROR",IF(AND($K152="Ready for Room",$J152=""),"STATUS/TIME MISMATCH",IF(AND($K152="Checking In",$H152=""),"STATUS/TIME MISMATCH","OK")))))))</f>
        <v/>
      </c>
      <c r="X152" s="27">
        <f>IF($A152="",0,IF(OR($K152="Waiting",$K152="Checking In",$K152="On Hold"),IF(ISNUMBER($P152),$P152,0),0))</f>
        <v/>
      </c>
    </row>
    <row r="153" ht="30" customHeight="1">
      <c r="A153" s="21" t="n"/>
      <c r="B153" s="40" t="n"/>
      <c r="C153" s="21" t="n"/>
      <c r="D153" s="21" t="n"/>
      <c r="E153" s="21" t="n"/>
      <c r="F153" s="23" t="n"/>
      <c r="G153" s="41" t="n"/>
      <c r="H153" s="41" t="n"/>
      <c r="I153" s="41" t="n"/>
      <c r="J153" s="41" t="n"/>
      <c r="K153" s="21" t="n"/>
      <c r="L153" s="21" t="n"/>
      <c r="M153" s="21" t="n"/>
      <c r="N153" s="21" t="n"/>
      <c r="O153" s="25" t="n"/>
      <c r="P153" s="26">
        <f>IF($A153="","",IF($G153="","",IF($H153&lt;&gt;"",ROUND(MAX(0,($H153-$G153)*1440),0),IF(OR($K153="Waiting",$K153="On Hold"),ROUND(MAX(0,(NOW()-$G153)*1440),0),""))))</f>
        <v/>
      </c>
      <c r="Q153" s="26">
        <f>IF($A153="","",IF(OR($H153="",$I153=""),"",ROUND(MAX(0,($I153-$H153)*1440),0)))</f>
        <v/>
      </c>
      <c r="R153" s="26">
        <f>IF($A153="","",IF(OR($G153="",$J153=""),"",ROUND(MAX(0,($J153-$G153)*1440),0)))</f>
        <v/>
      </c>
      <c r="S153" s="26">
        <f>IF($A153="","",IF(OR($F153="",$G153=""),"",ROUND((MOD($G153,1)-$F153)*1440,0)))</f>
        <v/>
      </c>
      <c r="T153" s="26">
        <f>IF($A153="","",IFERROR(VLOOKUP($E153,'Lists &amp; Settings'!$A$5:$B$10,2,FALSE),""))</f>
        <v/>
      </c>
      <c r="U153" s="27">
        <f>IF($A153="","",IF($W153&lt;&gt;"OK","Review record",IF($K153="On Hold","On hold",IF(AND(OR($K153="Waiting",$K153="Checking In"),ISNUMBER($P153),ISNUMBER($T153),$P153&gt;$T153),"Target exceeded",IF(AND(OR($K153="Waiting",$K153="Checking In"),ISNUMBER($P153),ISNUMBER($T153),$T153&gt;0,$P153&gt;=0.8*$T153),"Near target","")))))</f>
        <v/>
      </c>
      <c r="V153" s="41" t="n"/>
      <c r="W153" s="27">
        <f>IF($A153="","",IF(OR($B153="",$C153="",$D153="",$E153="",$G153="",$K153="",$L153=""),"INCOMPLETE",IF(AND($H153&lt;&gt;"",$H153&lt;$G153),"TIME ERROR",IF(AND($I153&lt;&gt;"",OR($H153="",$I153&lt;$H153)),"TIME ERROR",IF(AND($J153&lt;&gt;"",OR($I153="",$J153&lt;$I153)),"TIME ERROR",IF(AND($K153="Ready for Room",$J153=""),"STATUS/TIME MISMATCH",IF(AND($K153="Checking In",$H153=""),"STATUS/TIME MISMATCH","OK")))))))</f>
        <v/>
      </c>
      <c r="X153" s="27">
        <f>IF($A153="",0,IF(OR($K153="Waiting",$K153="Checking In",$K153="On Hold"),IF(ISNUMBER($P153),$P153,0),0))</f>
        <v/>
      </c>
    </row>
    <row r="154" ht="30" customHeight="1">
      <c r="A154" s="21" t="n"/>
      <c r="B154" s="40" t="n"/>
      <c r="C154" s="21" t="n"/>
      <c r="D154" s="21" t="n"/>
      <c r="E154" s="21" t="n"/>
      <c r="F154" s="23" t="n"/>
      <c r="G154" s="41" t="n"/>
      <c r="H154" s="41" t="n"/>
      <c r="I154" s="41" t="n"/>
      <c r="J154" s="41" t="n"/>
      <c r="K154" s="21" t="n"/>
      <c r="L154" s="21" t="n"/>
      <c r="M154" s="21" t="n"/>
      <c r="N154" s="21" t="n"/>
      <c r="O154" s="25" t="n"/>
      <c r="P154" s="26">
        <f>IF($A154="","",IF($G154="","",IF($H154&lt;&gt;"",ROUND(MAX(0,($H154-$G154)*1440),0),IF(OR($K154="Waiting",$K154="On Hold"),ROUND(MAX(0,(NOW()-$G154)*1440),0),""))))</f>
        <v/>
      </c>
      <c r="Q154" s="26">
        <f>IF($A154="","",IF(OR($H154="",$I154=""),"",ROUND(MAX(0,($I154-$H154)*1440),0)))</f>
        <v/>
      </c>
      <c r="R154" s="26">
        <f>IF($A154="","",IF(OR($G154="",$J154=""),"",ROUND(MAX(0,($J154-$G154)*1440),0)))</f>
        <v/>
      </c>
      <c r="S154" s="26">
        <f>IF($A154="","",IF(OR($F154="",$G154=""),"",ROUND((MOD($G154,1)-$F154)*1440,0)))</f>
        <v/>
      </c>
      <c r="T154" s="26">
        <f>IF($A154="","",IFERROR(VLOOKUP($E154,'Lists &amp; Settings'!$A$5:$B$10,2,FALSE),""))</f>
        <v/>
      </c>
      <c r="U154" s="27">
        <f>IF($A154="","",IF($W154&lt;&gt;"OK","Review record",IF($K154="On Hold","On hold",IF(AND(OR($K154="Waiting",$K154="Checking In"),ISNUMBER($P154),ISNUMBER($T154),$P154&gt;$T154),"Target exceeded",IF(AND(OR($K154="Waiting",$K154="Checking In"),ISNUMBER($P154),ISNUMBER($T154),$T154&gt;0,$P154&gt;=0.8*$T154),"Near target","")))))</f>
        <v/>
      </c>
      <c r="V154" s="41" t="n"/>
      <c r="W154" s="27">
        <f>IF($A154="","",IF(OR($B154="",$C154="",$D154="",$E154="",$G154="",$K154="",$L154=""),"INCOMPLETE",IF(AND($H154&lt;&gt;"",$H154&lt;$G154),"TIME ERROR",IF(AND($I154&lt;&gt;"",OR($H154="",$I154&lt;$H154)),"TIME ERROR",IF(AND($J154&lt;&gt;"",OR($I154="",$J154&lt;$I154)),"TIME ERROR",IF(AND($K154="Ready for Room",$J154=""),"STATUS/TIME MISMATCH",IF(AND($K154="Checking In",$H154=""),"STATUS/TIME MISMATCH","OK")))))))</f>
        <v/>
      </c>
      <c r="X154" s="27">
        <f>IF($A154="",0,IF(OR($K154="Waiting",$K154="Checking In",$K154="On Hold"),IF(ISNUMBER($P154),$P154,0),0))</f>
        <v/>
      </c>
    </row>
    <row r="155" ht="30" customHeight="1">
      <c r="A155" s="21" t="n"/>
      <c r="B155" s="40" t="n"/>
      <c r="C155" s="21" t="n"/>
      <c r="D155" s="21" t="n"/>
      <c r="E155" s="21" t="n"/>
      <c r="F155" s="23" t="n"/>
      <c r="G155" s="41" t="n"/>
      <c r="H155" s="41" t="n"/>
      <c r="I155" s="41" t="n"/>
      <c r="J155" s="41" t="n"/>
      <c r="K155" s="21" t="n"/>
      <c r="L155" s="21" t="n"/>
      <c r="M155" s="21" t="n"/>
      <c r="N155" s="21" t="n"/>
      <c r="O155" s="25" t="n"/>
      <c r="P155" s="26">
        <f>IF($A155="","",IF($G155="","",IF($H155&lt;&gt;"",ROUND(MAX(0,($H155-$G155)*1440),0),IF(OR($K155="Waiting",$K155="On Hold"),ROUND(MAX(0,(NOW()-$G155)*1440),0),""))))</f>
        <v/>
      </c>
      <c r="Q155" s="26">
        <f>IF($A155="","",IF(OR($H155="",$I155=""),"",ROUND(MAX(0,($I155-$H155)*1440),0)))</f>
        <v/>
      </c>
      <c r="R155" s="26">
        <f>IF($A155="","",IF(OR($G155="",$J155=""),"",ROUND(MAX(0,($J155-$G155)*1440),0)))</f>
        <v/>
      </c>
      <c r="S155" s="26">
        <f>IF($A155="","",IF(OR($F155="",$G155=""),"",ROUND((MOD($G155,1)-$F155)*1440,0)))</f>
        <v/>
      </c>
      <c r="T155" s="26">
        <f>IF($A155="","",IFERROR(VLOOKUP($E155,'Lists &amp; Settings'!$A$5:$B$10,2,FALSE),""))</f>
        <v/>
      </c>
      <c r="U155" s="27">
        <f>IF($A155="","",IF($W155&lt;&gt;"OK","Review record",IF($K155="On Hold","On hold",IF(AND(OR($K155="Waiting",$K155="Checking In"),ISNUMBER($P155),ISNUMBER($T155),$P155&gt;$T155),"Target exceeded",IF(AND(OR($K155="Waiting",$K155="Checking In"),ISNUMBER($P155),ISNUMBER($T155),$T155&gt;0,$P155&gt;=0.8*$T155),"Near target","")))))</f>
        <v/>
      </c>
      <c r="V155" s="41" t="n"/>
      <c r="W155" s="27">
        <f>IF($A155="","",IF(OR($B155="",$C155="",$D155="",$E155="",$G155="",$K155="",$L155=""),"INCOMPLETE",IF(AND($H155&lt;&gt;"",$H155&lt;$G155),"TIME ERROR",IF(AND($I155&lt;&gt;"",OR($H155="",$I155&lt;$H155)),"TIME ERROR",IF(AND($J155&lt;&gt;"",OR($I155="",$J155&lt;$I155)),"TIME ERROR",IF(AND($K155="Ready for Room",$J155=""),"STATUS/TIME MISMATCH",IF(AND($K155="Checking In",$H155=""),"STATUS/TIME MISMATCH","OK")))))))</f>
        <v/>
      </c>
      <c r="X155" s="27">
        <f>IF($A155="",0,IF(OR($K155="Waiting",$K155="Checking In",$K155="On Hold"),IF(ISNUMBER($P155),$P155,0),0))</f>
        <v/>
      </c>
    </row>
    <row r="156" ht="30" customHeight="1">
      <c r="A156" s="21" t="n"/>
      <c r="B156" s="40" t="n"/>
      <c r="C156" s="21" t="n"/>
      <c r="D156" s="21" t="n"/>
      <c r="E156" s="21" t="n"/>
      <c r="F156" s="23" t="n"/>
      <c r="G156" s="41" t="n"/>
      <c r="H156" s="41" t="n"/>
      <c r="I156" s="41" t="n"/>
      <c r="J156" s="41" t="n"/>
      <c r="K156" s="21" t="n"/>
      <c r="L156" s="21" t="n"/>
      <c r="M156" s="21" t="n"/>
      <c r="N156" s="21" t="n"/>
      <c r="O156" s="25" t="n"/>
      <c r="P156" s="26">
        <f>IF($A156="","",IF($G156="","",IF($H156&lt;&gt;"",ROUND(MAX(0,($H156-$G156)*1440),0),IF(OR($K156="Waiting",$K156="On Hold"),ROUND(MAX(0,(NOW()-$G156)*1440),0),""))))</f>
        <v/>
      </c>
      <c r="Q156" s="26">
        <f>IF($A156="","",IF(OR($H156="",$I156=""),"",ROUND(MAX(0,($I156-$H156)*1440),0)))</f>
        <v/>
      </c>
      <c r="R156" s="26">
        <f>IF($A156="","",IF(OR($G156="",$J156=""),"",ROUND(MAX(0,($J156-$G156)*1440),0)))</f>
        <v/>
      </c>
      <c r="S156" s="26">
        <f>IF($A156="","",IF(OR($F156="",$G156=""),"",ROUND((MOD($G156,1)-$F156)*1440,0)))</f>
        <v/>
      </c>
      <c r="T156" s="26">
        <f>IF($A156="","",IFERROR(VLOOKUP($E156,'Lists &amp; Settings'!$A$5:$B$10,2,FALSE),""))</f>
        <v/>
      </c>
      <c r="U156" s="27">
        <f>IF($A156="","",IF($W156&lt;&gt;"OK","Review record",IF($K156="On Hold","On hold",IF(AND(OR($K156="Waiting",$K156="Checking In"),ISNUMBER($P156),ISNUMBER($T156),$P156&gt;$T156),"Target exceeded",IF(AND(OR($K156="Waiting",$K156="Checking In"),ISNUMBER($P156),ISNUMBER($T156),$T156&gt;0,$P156&gt;=0.8*$T156),"Near target","")))))</f>
        <v/>
      </c>
      <c r="V156" s="41" t="n"/>
      <c r="W156" s="27">
        <f>IF($A156="","",IF(OR($B156="",$C156="",$D156="",$E156="",$G156="",$K156="",$L156=""),"INCOMPLETE",IF(AND($H156&lt;&gt;"",$H156&lt;$G156),"TIME ERROR",IF(AND($I156&lt;&gt;"",OR($H156="",$I156&lt;$H156)),"TIME ERROR",IF(AND($J156&lt;&gt;"",OR($I156="",$J156&lt;$I156)),"TIME ERROR",IF(AND($K156="Ready for Room",$J156=""),"STATUS/TIME MISMATCH",IF(AND($K156="Checking In",$H156=""),"STATUS/TIME MISMATCH","OK")))))))</f>
        <v/>
      </c>
      <c r="X156" s="27">
        <f>IF($A156="",0,IF(OR($K156="Waiting",$K156="Checking In",$K156="On Hold"),IF(ISNUMBER($P156),$P156,0),0))</f>
        <v/>
      </c>
    </row>
    <row r="157" ht="30" customHeight="1">
      <c r="A157" s="21" t="n"/>
      <c r="B157" s="40" t="n"/>
      <c r="C157" s="21" t="n"/>
      <c r="D157" s="21" t="n"/>
      <c r="E157" s="21" t="n"/>
      <c r="F157" s="23" t="n"/>
      <c r="G157" s="41" t="n"/>
      <c r="H157" s="41" t="n"/>
      <c r="I157" s="41" t="n"/>
      <c r="J157" s="41" t="n"/>
      <c r="K157" s="21" t="n"/>
      <c r="L157" s="21" t="n"/>
      <c r="M157" s="21" t="n"/>
      <c r="N157" s="21" t="n"/>
      <c r="O157" s="25" t="n"/>
      <c r="P157" s="26">
        <f>IF($A157="","",IF($G157="","",IF($H157&lt;&gt;"",ROUND(MAX(0,($H157-$G157)*1440),0),IF(OR($K157="Waiting",$K157="On Hold"),ROUND(MAX(0,(NOW()-$G157)*1440),0),""))))</f>
        <v/>
      </c>
      <c r="Q157" s="26">
        <f>IF($A157="","",IF(OR($H157="",$I157=""),"",ROUND(MAX(0,($I157-$H157)*1440),0)))</f>
        <v/>
      </c>
      <c r="R157" s="26">
        <f>IF($A157="","",IF(OR($G157="",$J157=""),"",ROUND(MAX(0,($J157-$G157)*1440),0)))</f>
        <v/>
      </c>
      <c r="S157" s="26">
        <f>IF($A157="","",IF(OR($F157="",$G157=""),"",ROUND((MOD($G157,1)-$F157)*1440,0)))</f>
        <v/>
      </c>
      <c r="T157" s="26">
        <f>IF($A157="","",IFERROR(VLOOKUP($E157,'Lists &amp; Settings'!$A$5:$B$10,2,FALSE),""))</f>
        <v/>
      </c>
      <c r="U157" s="27">
        <f>IF($A157="","",IF($W157&lt;&gt;"OK","Review record",IF($K157="On Hold","On hold",IF(AND(OR($K157="Waiting",$K157="Checking In"),ISNUMBER($P157),ISNUMBER($T157),$P157&gt;$T157),"Target exceeded",IF(AND(OR($K157="Waiting",$K157="Checking In"),ISNUMBER($P157),ISNUMBER($T157),$T157&gt;0,$P157&gt;=0.8*$T157),"Near target","")))))</f>
        <v/>
      </c>
      <c r="V157" s="41" t="n"/>
      <c r="W157" s="27">
        <f>IF($A157="","",IF(OR($B157="",$C157="",$D157="",$E157="",$G157="",$K157="",$L157=""),"INCOMPLETE",IF(AND($H157&lt;&gt;"",$H157&lt;$G157),"TIME ERROR",IF(AND($I157&lt;&gt;"",OR($H157="",$I157&lt;$H157)),"TIME ERROR",IF(AND($J157&lt;&gt;"",OR($I157="",$J157&lt;$I157)),"TIME ERROR",IF(AND($K157="Ready for Room",$J157=""),"STATUS/TIME MISMATCH",IF(AND($K157="Checking In",$H157=""),"STATUS/TIME MISMATCH","OK")))))))</f>
        <v/>
      </c>
      <c r="X157" s="27">
        <f>IF($A157="",0,IF(OR($K157="Waiting",$K157="Checking In",$K157="On Hold"),IF(ISNUMBER($P157),$P157,0),0))</f>
        <v/>
      </c>
    </row>
    <row r="158" ht="30" customHeight="1">
      <c r="A158" s="21" t="n"/>
      <c r="B158" s="40" t="n"/>
      <c r="C158" s="21" t="n"/>
      <c r="D158" s="21" t="n"/>
      <c r="E158" s="21" t="n"/>
      <c r="F158" s="23" t="n"/>
      <c r="G158" s="41" t="n"/>
      <c r="H158" s="41" t="n"/>
      <c r="I158" s="41" t="n"/>
      <c r="J158" s="41" t="n"/>
      <c r="K158" s="21" t="n"/>
      <c r="L158" s="21" t="n"/>
      <c r="M158" s="21" t="n"/>
      <c r="N158" s="21" t="n"/>
      <c r="O158" s="25" t="n"/>
      <c r="P158" s="26">
        <f>IF($A158="","",IF($G158="","",IF($H158&lt;&gt;"",ROUND(MAX(0,($H158-$G158)*1440),0),IF(OR($K158="Waiting",$K158="On Hold"),ROUND(MAX(0,(NOW()-$G158)*1440),0),""))))</f>
        <v/>
      </c>
      <c r="Q158" s="26">
        <f>IF($A158="","",IF(OR($H158="",$I158=""),"",ROUND(MAX(0,($I158-$H158)*1440),0)))</f>
        <v/>
      </c>
      <c r="R158" s="26">
        <f>IF($A158="","",IF(OR($G158="",$J158=""),"",ROUND(MAX(0,($J158-$G158)*1440),0)))</f>
        <v/>
      </c>
      <c r="S158" s="26">
        <f>IF($A158="","",IF(OR($F158="",$G158=""),"",ROUND((MOD($G158,1)-$F158)*1440,0)))</f>
        <v/>
      </c>
      <c r="T158" s="26">
        <f>IF($A158="","",IFERROR(VLOOKUP($E158,'Lists &amp; Settings'!$A$5:$B$10,2,FALSE),""))</f>
        <v/>
      </c>
      <c r="U158" s="27">
        <f>IF($A158="","",IF($W158&lt;&gt;"OK","Review record",IF($K158="On Hold","On hold",IF(AND(OR($K158="Waiting",$K158="Checking In"),ISNUMBER($P158),ISNUMBER($T158),$P158&gt;$T158),"Target exceeded",IF(AND(OR($K158="Waiting",$K158="Checking In"),ISNUMBER($P158),ISNUMBER($T158),$T158&gt;0,$P158&gt;=0.8*$T158),"Near target","")))))</f>
        <v/>
      </c>
      <c r="V158" s="41" t="n"/>
      <c r="W158" s="27">
        <f>IF($A158="","",IF(OR($B158="",$C158="",$D158="",$E158="",$G158="",$K158="",$L158=""),"INCOMPLETE",IF(AND($H158&lt;&gt;"",$H158&lt;$G158),"TIME ERROR",IF(AND($I158&lt;&gt;"",OR($H158="",$I158&lt;$H158)),"TIME ERROR",IF(AND($J158&lt;&gt;"",OR($I158="",$J158&lt;$I158)),"TIME ERROR",IF(AND($K158="Ready for Room",$J158=""),"STATUS/TIME MISMATCH",IF(AND($K158="Checking In",$H158=""),"STATUS/TIME MISMATCH","OK")))))))</f>
        <v/>
      </c>
      <c r="X158" s="27">
        <f>IF($A158="",0,IF(OR($K158="Waiting",$K158="Checking In",$K158="On Hold"),IF(ISNUMBER($P158),$P158,0),0))</f>
        <v/>
      </c>
    </row>
    <row r="159" ht="30" customHeight="1">
      <c r="A159" s="21" t="n"/>
      <c r="B159" s="40" t="n"/>
      <c r="C159" s="21" t="n"/>
      <c r="D159" s="21" t="n"/>
      <c r="E159" s="21" t="n"/>
      <c r="F159" s="23" t="n"/>
      <c r="G159" s="41" t="n"/>
      <c r="H159" s="41" t="n"/>
      <c r="I159" s="41" t="n"/>
      <c r="J159" s="41" t="n"/>
      <c r="K159" s="21" t="n"/>
      <c r="L159" s="21" t="n"/>
      <c r="M159" s="21" t="n"/>
      <c r="N159" s="21" t="n"/>
      <c r="O159" s="25" t="n"/>
      <c r="P159" s="26">
        <f>IF($A159="","",IF($G159="","",IF($H159&lt;&gt;"",ROUND(MAX(0,($H159-$G159)*1440),0),IF(OR($K159="Waiting",$K159="On Hold"),ROUND(MAX(0,(NOW()-$G159)*1440),0),""))))</f>
        <v/>
      </c>
      <c r="Q159" s="26">
        <f>IF($A159="","",IF(OR($H159="",$I159=""),"",ROUND(MAX(0,($I159-$H159)*1440),0)))</f>
        <v/>
      </c>
      <c r="R159" s="26">
        <f>IF($A159="","",IF(OR($G159="",$J159=""),"",ROUND(MAX(0,($J159-$G159)*1440),0)))</f>
        <v/>
      </c>
      <c r="S159" s="26">
        <f>IF($A159="","",IF(OR($F159="",$G159=""),"",ROUND((MOD($G159,1)-$F159)*1440,0)))</f>
        <v/>
      </c>
      <c r="T159" s="26">
        <f>IF($A159="","",IFERROR(VLOOKUP($E159,'Lists &amp; Settings'!$A$5:$B$10,2,FALSE),""))</f>
        <v/>
      </c>
      <c r="U159" s="27">
        <f>IF($A159="","",IF($W159&lt;&gt;"OK","Review record",IF($K159="On Hold","On hold",IF(AND(OR($K159="Waiting",$K159="Checking In"),ISNUMBER($P159),ISNUMBER($T159),$P159&gt;$T159),"Target exceeded",IF(AND(OR($K159="Waiting",$K159="Checking In"),ISNUMBER($P159),ISNUMBER($T159),$T159&gt;0,$P159&gt;=0.8*$T159),"Near target","")))))</f>
        <v/>
      </c>
      <c r="V159" s="41" t="n"/>
      <c r="W159" s="27">
        <f>IF($A159="","",IF(OR($B159="",$C159="",$D159="",$E159="",$G159="",$K159="",$L159=""),"INCOMPLETE",IF(AND($H159&lt;&gt;"",$H159&lt;$G159),"TIME ERROR",IF(AND($I159&lt;&gt;"",OR($H159="",$I159&lt;$H159)),"TIME ERROR",IF(AND($J159&lt;&gt;"",OR($I159="",$J159&lt;$I159)),"TIME ERROR",IF(AND($K159="Ready for Room",$J159=""),"STATUS/TIME MISMATCH",IF(AND($K159="Checking In",$H159=""),"STATUS/TIME MISMATCH","OK")))))))</f>
        <v/>
      </c>
      <c r="X159" s="27">
        <f>IF($A159="",0,IF(OR($K159="Waiting",$K159="Checking In",$K159="On Hold"),IF(ISNUMBER($P159),$P159,0),0))</f>
        <v/>
      </c>
    </row>
    <row r="160" ht="30" customHeight="1">
      <c r="A160" s="21" t="n"/>
      <c r="B160" s="40" t="n"/>
      <c r="C160" s="21" t="n"/>
      <c r="D160" s="21" t="n"/>
      <c r="E160" s="21" t="n"/>
      <c r="F160" s="23" t="n"/>
      <c r="G160" s="41" t="n"/>
      <c r="H160" s="41" t="n"/>
      <c r="I160" s="41" t="n"/>
      <c r="J160" s="41" t="n"/>
      <c r="K160" s="21" t="n"/>
      <c r="L160" s="21" t="n"/>
      <c r="M160" s="21" t="n"/>
      <c r="N160" s="21" t="n"/>
      <c r="O160" s="25" t="n"/>
      <c r="P160" s="26">
        <f>IF($A160="","",IF($G160="","",IF($H160&lt;&gt;"",ROUND(MAX(0,($H160-$G160)*1440),0),IF(OR($K160="Waiting",$K160="On Hold"),ROUND(MAX(0,(NOW()-$G160)*1440),0),""))))</f>
        <v/>
      </c>
      <c r="Q160" s="26">
        <f>IF($A160="","",IF(OR($H160="",$I160=""),"",ROUND(MAX(0,($I160-$H160)*1440),0)))</f>
        <v/>
      </c>
      <c r="R160" s="26">
        <f>IF($A160="","",IF(OR($G160="",$J160=""),"",ROUND(MAX(0,($J160-$G160)*1440),0)))</f>
        <v/>
      </c>
      <c r="S160" s="26">
        <f>IF($A160="","",IF(OR($F160="",$G160=""),"",ROUND((MOD($G160,1)-$F160)*1440,0)))</f>
        <v/>
      </c>
      <c r="T160" s="26">
        <f>IF($A160="","",IFERROR(VLOOKUP($E160,'Lists &amp; Settings'!$A$5:$B$10,2,FALSE),""))</f>
        <v/>
      </c>
      <c r="U160" s="27">
        <f>IF($A160="","",IF($W160&lt;&gt;"OK","Review record",IF($K160="On Hold","On hold",IF(AND(OR($K160="Waiting",$K160="Checking In"),ISNUMBER($P160),ISNUMBER($T160),$P160&gt;$T160),"Target exceeded",IF(AND(OR($K160="Waiting",$K160="Checking In"),ISNUMBER($P160),ISNUMBER($T160),$T160&gt;0,$P160&gt;=0.8*$T160),"Near target","")))))</f>
        <v/>
      </c>
      <c r="V160" s="41" t="n"/>
      <c r="W160" s="27">
        <f>IF($A160="","",IF(OR($B160="",$C160="",$D160="",$E160="",$G160="",$K160="",$L160=""),"INCOMPLETE",IF(AND($H160&lt;&gt;"",$H160&lt;$G160),"TIME ERROR",IF(AND($I160&lt;&gt;"",OR($H160="",$I160&lt;$H160)),"TIME ERROR",IF(AND($J160&lt;&gt;"",OR($I160="",$J160&lt;$I160)),"TIME ERROR",IF(AND($K160="Ready for Room",$J160=""),"STATUS/TIME MISMATCH",IF(AND($K160="Checking In",$H160=""),"STATUS/TIME MISMATCH","OK")))))))</f>
        <v/>
      </c>
      <c r="X160" s="27">
        <f>IF($A160="",0,IF(OR($K160="Waiting",$K160="Checking In",$K160="On Hold"),IF(ISNUMBER($P160),$P160,0),0))</f>
        <v/>
      </c>
    </row>
    <row r="161" ht="30" customHeight="1">
      <c r="A161" s="21" t="n"/>
      <c r="B161" s="40" t="n"/>
      <c r="C161" s="21" t="n"/>
      <c r="D161" s="21" t="n"/>
      <c r="E161" s="21" t="n"/>
      <c r="F161" s="23" t="n"/>
      <c r="G161" s="41" t="n"/>
      <c r="H161" s="41" t="n"/>
      <c r="I161" s="41" t="n"/>
      <c r="J161" s="41" t="n"/>
      <c r="K161" s="21" t="n"/>
      <c r="L161" s="21" t="n"/>
      <c r="M161" s="21" t="n"/>
      <c r="N161" s="21" t="n"/>
      <c r="O161" s="25" t="n"/>
      <c r="P161" s="26">
        <f>IF($A161="","",IF($G161="","",IF($H161&lt;&gt;"",ROUND(MAX(0,($H161-$G161)*1440),0),IF(OR($K161="Waiting",$K161="On Hold"),ROUND(MAX(0,(NOW()-$G161)*1440),0),""))))</f>
        <v/>
      </c>
      <c r="Q161" s="26">
        <f>IF($A161="","",IF(OR($H161="",$I161=""),"",ROUND(MAX(0,($I161-$H161)*1440),0)))</f>
        <v/>
      </c>
      <c r="R161" s="26">
        <f>IF($A161="","",IF(OR($G161="",$J161=""),"",ROUND(MAX(0,($J161-$G161)*1440),0)))</f>
        <v/>
      </c>
      <c r="S161" s="26">
        <f>IF($A161="","",IF(OR($F161="",$G161=""),"",ROUND((MOD($G161,1)-$F161)*1440,0)))</f>
        <v/>
      </c>
      <c r="T161" s="26">
        <f>IF($A161="","",IFERROR(VLOOKUP($E161,'Lists &amp; Settings'!$A$5:$B$10,2,FALSE),""))</f>
        <v/>
      </c>
      <c r="U161" s="27">
        <f>IF($A161="","",IF($W161&lt;&gt;"OK","Review record",IF($K161="On Hold","On hold",IF(AND(OR($K161="Waiting",$K161="Checking In"),ISNUMBER($P161),ISNUMBER($T161),$P161&gt;$T161),"Target exceeded",IF(AND(OR($K161="Waiting",$K161="Checking In"),ISNUMBER($P161),ISNUMBER($T161),$T161&gt;0,$P161&gt;=0.8*$T161),"Near target","")))))</f>
        <v/>
      </c>
      <c r="V161" s="41" t="n"/>
      <c r="W161" s="27">
        <f>IF($A161="","",IF(OR($B161="",$C161="",$D161="",$E161="",$G161="",$K161="",$L161=""),"INCOMPLETE",IF(AND($H161&lt;&gt;"",$H161&lt;$G161),"TIME ERROR",IF(AND($I161&lt;&gt;"",OR($H161="",$I161&lt;$H161)),"TIME ERROR",IF(AND($J161&lt;&gt;"",OR($I161="",$J161&lt;$I161)),"TIME ERROR",IF(AND($K161="Ready for Room",$J161=""),"STATUS/TIME MISMATCH",IF(AND($K161="Checking In",$H161=""),"STATUS/TIME MISMATCH","OK")))))))</f>
        <v/>
      </c>
      <c r="X161" s="27">
        <f>IF($A161="",0,IF(OR($K161="Waiting",$K161="Checking In",$K161="On Hold"),IF(ISNUMBER($P161),$P161,0),0))</f>
        <v/>
      </c>
    </row>
    <row r="162" ht="30" customHeight="1">
      <c r="A162" s="21" t="n"/>
      <c r="B162" s="40" t="n"/>
      <c r="C162" s="21" t="n"/>
      <c r="D162" s="21" t="n"/>
      <c r="E162" s="21" t="n"/>
      <c r="F162" s="23" t="n"/>
      <c r="G162" s="41" t="n"/>
      <c r="H162" s="41" t="n"/>
      <c r="I162" s="41" t="n"/>
      <c r="J162" s="41" t="n"/>
      <c r="K162" s="21" t="n"/>
      <c r="L162" s="21" t="n"/>
      <c r="M162" s="21" t="n"/>
      <c r="N162" s="21" t="n"/>
      <c r="O162" s="25" t="n"/>
      <c r="P162" s="26">
        <f>IF($A162="","",IF($G162="","",IF($H162&lt;&gt;"",ROUND(MAX(0,($H162-$G162)*1440),0),IF(OR($K162="Waiting",$K162="On Hold"),ROUND(MAX(0,(NOW()-$G162)*1440),0),""))))</f>
        <v/>
      </c>
      <c r="Q162" s="26">
        <f>IF($A162="","",IF(OR($H162="",$I162=""),"",ROUND(MAX(0,($I162-$H162)*1440),0)))</f>
        <v/>
      </c>
      <c r="R162" s="26">
        <f>IF($A162="","",IF(OR($G162="",$J162=""),"",ROUND(MAX(0,($J162-$G162)*1440),0)))</f>
        <v/>
      </c>
      <c r="S162" s="26">
        <f>IF($A162="","",IF(OR($F162="",$G162=""),"",ROUND((MOD($G162,1)-$F162)*1440,0)))</f>
        <v/>
      </c>
      <c r="T162" s="26">
        <f>IF($A162="","",IFERROR(VLOOKUP($E162,'Lists &amp; Settings'!$A$5:$B$10,2,FALSE),""))</f>
        <v/>
      </c>
      <c r="U162" s="27">
        <f>IF($A162="","",IF($W162&lt;&gt;"OK","Review record",IF($K162="On Hold","On hold",IF(AND(OR($K162="Waiting",$K162="Checking In"),ISNUMBER($P162),ISNUMBER($T162),$P162&gt;$T162),"Target exceeded",IF(AND(OR($K162="Waiting",$K162="Checking In"),ISNUMBER($P162),ISNUMBER($T162),$T162&gt;0,$P162&gt;=0.8*$T162),"Near target","")))))</f>
        <v/>
      </c>
      <c r="V162" s="41" t="n"/>
      <c r="W162" s="27">
        <f>IF($A162="","",IF(OR($B162="",$C162="",$D162="",$E162="",$G162="",$K162="",$L162=""),"INCOMPLETE",IF(AND($H162&lt;&gt;"",$H162&lt;$G162),"TIME ERROR",IF(AND($I162&lt;&gt;"",OR($H162="",$I162&lt;$H162)),"TIME ERROR",IF(AND($J162&lt;&gt;"",OR($I162="",$J162&lt;$I162)),"TIME ERROR",IF(AND($K162="Ready for Room",$J162=""),"STATUS/TIME MISMATCH",IF(AND($K162="Checking In",$H162=""),"STATUS/TIME MISMATCH","OK")))))))</f>
        <v/>
      </c>
      <c r="X162" s="27">
        <f>IF($A162="",0,IF(OR($K162="Waiting",$K162="Checking In",$K162="On Hold"),IF(ISNUMBER($P162),$P162,0),0))</f>
        <v/>
      </c>
    </row>
    <row r="163" ht="30" customHeight="1">
      <c r="A163" s="21" t="n"/>
      <c r="B163" s="40" t="n"/>
      <c r="C163" s="21" t="n"/>
      <c r="D163" s="21" t="n"/>
      <c r="E163" s="21" t="n"/>
      <c r="F163" s="23" t="n"/>
      <c r="G163" s="41" t="n"/>
      <c r="H163" s="41" t="n"/>
      <c r="I163" s="41" t="n"/>
      <c r="J163" s="41" t="n"/>
      <c r="K163" s="21" t="n"/>
      <c r="L163" s="21" t="n"/>
      <c r="M163" s="21" t="n"/>
      <c r="N163" s="21" t="n"/>
      <c r="O163" s="25" t="n"/>
      <c r="P163" s="26">
        <f>IF($A163="","",IF($G163="","",IF($H163&lt;&gt;"",ROUND(MAX(0,($H163-$G163)*1440),0),IF(OR($K163="Waiting",$K163="On Hold"),ROUND(MAX(0,(NOW()-$G163)*1440),0),""))))</f>
        <v/>
      </c>
      <c r="Q163" s="26">
        <f>IF($A163="","",IF(OR($H163="",$I163=""),"",ROUND(MAX(0,($I163-$H163)*1440),0)))</f>
        <v/>
      </c>
      <c r="R163" s="26">
        <f>IF($A163="","",IF(OR($G163="",$J163=""),"",ROUND(MAX(0,($J163-$G163)*1440),0)))</f>
        <v/>
      </c>
      <c r="S163" s="26">
        <f>IF($A163="","",IF(OR($F163="",$G163=""),"",ROUND((MOD($G163,1)-$F163)*1440,0)))</f>
        <v/>
      </c>
      <c r="T163" s="26">
        <f>IF($A163="","",IFERROR(VLOOKUP($E163,'Lists &amp; Settings'!$A$5:$B$10,2,FALSE),""))</f>
        <v/>
      </c>
      <c r="U163" s="27">
        <f>IF($A163="","",IF($W163&lt;&gt;"OK","Review record",IF($K163="On Hold","On hold",IF(AND(OR($K163="Waiting",$K163="Checking In"),ISNUMBER($P163),ISNUMBER($T163),$P163&gt;$T163),"Target exceeded",IF(AND(OR($K163="Waiting",$K163="Checking In"),ISNUMBER($P163),ISNUMBER($T163),$T163&gt;0,$P163&gt;=0.8*$T163),"Near target","")))))</f>
        <v/>
      </c>
      <c r="V163" s="41" t="n"/>
      <c r="W163" s="27">
        <f>IF($A163="","",IF(OR($B163="",$C163="",$D163="",$E163="",$G163="",$K163="",$L163=""),"INCOMPLETE",IF(AND($H163&lt;&gt;"",$H163&lt;$G163),"TIME ERROR",IF(AND($I163&lt;&gt;"",OR($H163="",$I163&lt;$H163)),"TIME ERROR",IF(AND($J163&lt;&gt;"",OR($I163="",$J163&lt;$I163)),"TIME ERROR",IF(AND($K163="Ready for Room",$J163=""),"STATUS/TIME MISMATCH",IF(AND($K163="Checking In",$H163=""),"STATUS/TIME MISMATCH","OK")))))))</f>
        <v/>
      </c>
      <c r="X163" s="27">
        <f>IF($A163="",0,IF(OR($K163="Waiting",$K163="Checking In",$K163="On Hold"),IF(ISNUMBER($P163),$P163,0),0))</f>
        <v/>
      </c>
    </row>
    <row r="164" ht="30" customHeight="1">
      <c r="A164" s="21" t="n"/>
      <c r="B164" s="40" t="n"/>
      <c r="C164" s="21" t="n"/>
      <c r="D164" s="21" t="n"/>
      <c r="E164" s="21" t="n"/>
      <c r="F164" s="23" t="n"/>
      <c r="G164" s="41" t="n"/>
      <c r="H164" s="41" t="n"/>
      <c r="I164" s="41" t="n"/>
      <c r="J164" s="41" t="n"/>
      <c r="K164" s="21" t="n"/>
      <c r="L164" s="21" t="n"/>
      <c r="M164" s="21" t="n"/>
      <c r="N164" s="21" t="n"/>
      <c r="O164" s="25" t="n"/>
      <c r="P164" s="26">
        <f>IF($A164="","",IF($G164="","",IF($H164&lt;&gt;"",ROUND(MAX(0,($H164-$G164)*1440),0),IF(OR($K164="Waiting",$K164="On Hold"),ROUND(MAX(0,(NOW()-$G164)*1440),0),""))))</f>
        <v/>
      </c>
      <c r="Q164" s="26">
        <f>IF($A164="","",IF(OR($H164="",$I164=""),"",ROUND(MAX(0,($I164-$H164)*1440),0)))</f>
        <v/>
      </c>
      <c r="R164" s="26">
        <f>IF($A164="","",IF(OR($G164="",$J164=""),"",ROUND(MAX(0,($J164-$G164)*1440),0)))</f>
        <v/>
      </c>
      <c r="S164" s="26">
        <f>IF($A164="","",IF(OR($F164="",$G164=""),"",ROUND((MOD($G164,1)-$F164)*1440,0)))</f>
        <v/>
      </c>
      <c r="T164" s="26">
        <f>IF($A164="","",IFERROR(VLOOKUP($E164,'Lists &amp; Settings'!$A$5:$B$10,2,FALSE),""))</f>
        <v/>
      </c>
      <c r="U164" s="27">
        <f>IF($A164="","",IF($W164&lt;&gt;"OK","Review record",IF($K164="On Hold","On hold",IF(AND(OR($K164="Waiting",$K164="Checking In"),ISNUMBER($P164),ISNUMBER($T164),$P164&gt;$T164),"Target exceeded",IF(AND(OR($K164="Waiting",$K164="Checking In"),ISNUMBER($P164),ISNUMBER($T164),$T164&gt;0,$P164&gt;=0.8*$T164),"Near target","")))))</f>
        <v/>
      </c>
      <c r="V164" s="41" t="n"/>
      <c r="W164" s="27">
        <f>IF($A164="","",IF(OR($B164="",$C164="",$D164="",$E164="",$G164="",$K164="",$L164=""),"INCOMPLETE",IF(AND($H164&lt;&gt;"",$H164&lt;$G164),"TIME ERROR",IF(AND($I164&lt;&gt;"",OR($H164="",$I164&lt;$H164)),"TIME ERROR",IF(AND($J164&lt;&gt;"",OR($I164="",$J164&lt;$I164)),"TIME ERROR",IF(AND($K164="Ready for Room",$J164=""),"STATUS/TIME MISMATCH",IF(AND($K164="Checking In",$H164=""),"STATUS/TIME MISMATCH","OK")))))))</f>
        <v/>
      </c>
      <c r="X164" s="27">
        <f>IF($A164="",0,IF(OR($K164="Waiting",$K164="Checking In",$K164="On Hold"),IF(ISNUMBER($P164),$P164,0),0))</f>
        <v/>
      </c>
    </row>
    <row r="165" ht="30" customHeight="1">
      <c r="A165" s="21" t="n"/>
      <c r="B165" s="40" t="n"/>
      <c r="C165" s="21" t="n"/>
      <c r="D165" s="21" t="n"/>
      <c r="E165" s="21" t="n"/>
      <c r="F165" s="23" t="n"/>
      <c r="G165" s="41" t="n"/>
      <c r="H165" s="41" t="n"/>
      <c r="I165" s="41" t="n"/>
      <c r="J165" s="41" t="n"/>
      <c r="K165" s="21" t="n"/>
      <c r="L165" s="21" t="n"/>
      <c r="M165" s="21" t="n"/>
      <c r="N165" s="21" t="n"/>
      <c r="O165" s="25" t="n"/>
      <c r="P165" s="26">
        <f>IF($A165="","",IF($G165="","",IF($H165&lt;&gt;"",ROUND(MAX(0,($H165-$G165)*1440),0),IF(OR($K165="Waiting",$K165="On Hold"),ROUND(MAX(0,(NOW()-$G165)*1440),0),""))))</f>
        <v/>
      </c>
      <c r="Q165" s="26">
        <f>IF($A165="","",IF(OR($H165="",$I165=""),"",ROUND(MAX(0,($I165-$H165)*1440),0)))</f>
        <v/>
      </c>
      <c r="R165" s="26">
        <f>IF($A165="","",IF(OR($G165="",$J165=""),"",ROUND(MAX(0,($J165-$G165)*1440),0)))</f>
        <v/>
      </c>
      <c r="S165" s="26">
        <f>IF($A165="","",IF(OR($F165="",$G165=""),"",ROUND((MOD($G165,1)-$F165)*1440,0)))</f>
        <v/>
      </c>
      <c r="T165" s="26">
        <f>IF($A165="","",IFERROR(VLOOKUP($E165,'Lists &amp; Settings'!$A$5:$B$10,2,FALSE),""))</f>
        <v/>
      </c>
      <c r="U165" s="27">
        <f>IF($A165="","",IF($W165&lt;&gt;"OK","Review record",IF($K165="On Hold","On hold",IF(AND(OR($K165="Waiting",$K165="Checking In"),ISNUMBER($P165),ISNUMBER($T165),$P165&gt;$T165),"Target exceeded",IF(AND(OR($K165="Waiting",$K165="Checking In"),ISNUMBER($P165),ISNUMBER($T165),$T165&gt;0,$P165&gt;=0.8*$T165),"Near target","")))))</f>
        <v/>
      </c>
      <c r="V165" s="41" t="n"/>
      <c r="W165" s="27">
        <f>IF($A165="","",IF(OR($B165="",$C165="",$D165="",$E165="",$G165="",$K165="",$L165=""),"INCOMPLETE",IF(AND($H165&lt;&gt;"",$H165&lt;$G165),"TIME ERROR",IF(AND($I165&lt;&gt;"",OR($H165="",$I165&lt;$H165)),"TIME ERROR",IF(AND($J165&lt;&gt;"",OR($I165="",$J165&lt;$I165)),"TIME ERROR",IF(AND($K165="Ready for Room",$J165=""),"STATUS/TIME MISMATCH",IF(AND($K165="Checking In",$H165=""),"STATUS/TIME MISMATCH","OK")))))))</f>
        <v/>
      </c>
      <c r="X165" s="27">
        <f>IF($A165="",0,IF(OR($K165="Waiting",$K165="Checking In",$K165="On Hold"),IF(ISNUMBER($P165),$P165,0),0))</f>
        <v/>
      </c>
    </row>
    <row r="166" ht="30" customHeight="1">
      <c r="A166" s="21" t="n"/>
      <c r="B166" s="40" t="n"/>
      <c r="C166" s="21" t="n"/>
      <c r="D166" s="21" t="n"/>
      <c r="E166" s="21" t="n"/>
      <c r="F166" s="23" t="n"/>
      <c r="G166" s="41" t="n"/>
      <c r="H166" s="41" t="n"/>
      <c r="I166" s="41" t="n"/>
      <c r="J166" s="41" t="n"/>
      <c r="K166" s="21" t="n"/>
      <c r="L166" s="21" t="n"/>
      <c r="M166" s="21" t="n"/>
      <c r="N166" s="21" t="n"/>
      <c r="O166" s="25" t="n"/>
      <c r="P166" s="26">
        <f>IF($A166="","",IF($G166="","",IF($H166&lt;&gt;"",ROUND(MAX(0,($H166-$G166)*1440),0),IF(OR($K166="Waiting",$K166="On Hold"),ROUND(MAX(0,(NOW()-$G166)*1440),0),""))))</f>
        <v/>
      </c>
      <c r="Q166" s="26">
        <f>IF($A166="","",IF(OR($H166="",$I166=""),"",ROUND(MAX(0,($I166-$H166)*1440),0)))</f>
        <v/>
      </c>
      <c r="R166" s="26">
        <f>IF($A166="","",IF(OR($G166="",$J166=""),"",ROUND(MAX(0,($J166-$G166)*1440),0)))</f>
        <v/>
      </c>
      <c r="S166" s="26">
        <f>IF($A166="","",IF(OR($F166="",$G166=""),"",ROUND((MOD($G166,1)-$F166)*1440,0)))</f>
        <v/>
      </c>
      <c r="T166" s="26">
        <f>IF($A166="","",IFERROR(VLOOKUP($E166,'Lists &amp; Settings'!$A$5:$B$10,2,FALSE),""))</f>
        <v/>
      </c>
      <c r="U166" s="27">
        <f>IF($A166="","",IF($W166&lt;&gt;"OK","Review record",IF($K166="On Hold","On hold",IF(AND(OR($K166="Waiting",$K166="Checking In"),ISNUMBER($P166),ISNUMBER($T166),$P166&gt;$T166),"Target exceeded",IF(AND(OR($K166="Waiting",$K166="Checking In"),ISNUMBER($P166),ISNUMBER($T166),$T166&gt;0,$P166&gt;=0.8*$T166),"Near target","")))))</f>
        <v/>
      </c>
      <c r="V166" s="41" t="n"/>
      <c r="W166" s="27">
        <f>IF($A166="","",IF(OR($B166="",$C166="",$D166="",$E166="",$G166="",$K166="",$L166=""),"INCOMPLETE",IF(AND($H166&lt;&gt;"",$H166&lt;$G166),"TIME ERROR",IF(AND($I166&lt;&gt;"",OR($H166="",$I166&lt;$H166)),"TIME ERROR",IF(AND($J166&lt;&gt;"",OR($I166="",$J166&lt;$I166)),"TIME ERROR",IF(AND($K166="Ready for Room",$J166=""),"STATUS/TIME MISMATCH",IF(AND($K166="Checking In",$H166=""),"STATUS/TIME MISMATCH","OK")))))))</f>
        <v/>
      </c>
      <c r="X166" s="27">
        <f>IF($A166="",0,IF(OR($K166="Waiting",$K166="Checking In",$K166="On Hold"),IF(ISNUMBER($P166),$P166,0),0))</f>
        <v/>
      </c>
    </row>
    <row r="167" ht="30" customHeight="1">
      <c r="A167" s="21" t="n"/>
      <c r="B167" s="40" t="n"/>
      <c r="C167" s="21" t="n"/>
      <c r="D167" s="21" t="n"/>
      <c r="E167" s="21" t="n"/>
      <c r="F167" s="23" t="n"/>
      <c r="G167" s="41" t="n"/>
      <c r="H167" s="41" t="n"/>
      <c r="I167" s="41" t="n"/>
      <c r="J167" s="41" t="n"/>
      <c r="K167" s="21" t="n"/>
      <c r="L167" s="21" t="n"/>
      <c r="M167" s="21" t="n"/>
      <c r="N167" s="21" t="n"/>
      <c r="O167" s="25" t="n"/>
      <c r="P167" s="26">
        <f>IF($A167="","",IF($G167="","",IF($H167&lt;&gt;"",ROUND(MAX(0,($H167-$G167)*1440),0),IF(OR($K167="Waiting",$K167="On Hold"),ROUND(MAX(0,(NOW()-$G167)*1440),0),""))))</f>
        <v/>
      </c>
      <c r="Q167" s="26">
        <f>IF($A167="","",IF(OR($H167="",$I167=""),"",ROUND(MAX(0,($I167-$H167)*1440),0)))</f>
        <v/>
      </c>
      <c r="R167" s="26">
        <f>IF($A167="","",IF(OR($G167="",$J167=""),"",ROUND(MAX(0,($J167-$G167)*1440),0)))</f>
        <v/>
      </c>
      <c r="S167" s="26">
        <f>IF($A167="","",IF(OR($F167="",$G167=""),"",ROUND((MOD($G167,1)-$F167)*1440,0)))</f>
        <v/>
      </c>
      <c r="T167" s="26">
        <f>IF($A167="","",IFERROR(VLOOKUP($E167,'Lists &amp; Settings'!$A$5:$B$10,2,FALSE),""))</f>
        <v/>
      </c>
      <c r="U167" s="27">
        <f>IF($A167="","",IF($W167&lt;&gt;"OK","Review record",IF($K167="On Hold","On hold",IF(AND(OR($K167="Waiting",$K167="Checking In"),ISNUMBER($P167),ISNUMBER($T167),$P167&gt;$T167),"Target exceeded",IF(AND(OR($K167="Waiting",$K167="Checking In"),ISNUMBER($P167),ISNUMBER($T167),$T167&gt;0,$P167&gt;=0.8*$T167),"Near target","")))))</f>
        <v/>
      </c>
      <c r="V167" s="41" t="n"/>
      <c r="W167" s="27">
        <f>IF($A167="","",IF(OR($B167="",$C167="",$D167="",$E167="",$G167="",$K167="",$L167=""),"INCOMPLETE",IF(AND($H167&lt;&gt;"",$H167&lt;$G167),"TIME ERROR",IF(AND($I167&lt;&gt;"",OR($H167="",$I167&lt;$H167)),"TIME ERROR",IF(AND($J167&lt;&gt;"",OR($I167="",$J167&lt;$I167)),"TIME ERROR",IF(AND($K167="Ready for Room",$J167=""),"STATUS/TIME MISMATCH",IF(AND($K167="Checking In",$H167=""),"STATUS/TIME MISMATCH","OK")))))))</f>
        <v/>
      </c>
      <c r="X167" s="27">
        <f>IF($A167="",0,IF(OR($K167="Waiting",$K167="Checking In",$K167="On Hold"),IF(ISNUMBER($P167),$P167,0),0))</f>
        <v/>
      </c>
    </row>
    <row r="168" ht="30" customHeight="1">
      <c r="A168" s="21" t="n"/>
      <c r="B168" s="40" t="n"/>
      <c r="C168" s="21" t="n"/>
      <c r="D168" s="21" t="n"/>
      <c r="E168" s="21" t="n"/>
      <c r="F168" s="23" t="n"/>
      <c r="G168" s="41" t="n"/>
      <c r="H168" s="41" t="n"/>
      <c r="I168" s="41" t="n"/>
      <c r="J168" s="41" t="n"/>
      <c r="K168" s="21" t="n"/>
      <c r="L168" s="21" t="n"/>
      <c r="M168" s="21" t="n"/>
      <c r="N168" s="21" t="n"/>
      <c r="O168" s="25" t="n"/>
      <c r="P168" s="26">
        <f>IF($A168="","",IF($G168="","",IF($H168&lt;&gt;"",ROUND(MAX(0,($H168-$G168)*1440),0),IF(OR($K168="Waiting",$K168="On Hold"),ROUND(MAX(0,(NOW()-$G168)*1440),0),""))))</f>
        <v/>
      </c>
      <c r="Q168" s="26">
        <f>IF($A168="","",IF(OR($H168="",$I168=""),"",ROUND(MAX(0,($I168-$H168)*1440),0)))</f>
        <v/>
      </c>
      <c r="R168" s="26">
        <f>IF($A168="","",IF(OR($G168="",$J168=""),"",ROUND(MAX(0,($J168-$G168)*1440),0)))</f>
        <v/>
      </c>
      <c r="S168" s="26">
        <f>IF($A168="","",IF(OR($F168="",$G168=""),"",ROUND((MOD($G168,1)-$F168)*1440,0)))</f>
        <v/>
      </c>
      <c r="T168" s="26">
        <f>IF($A168="","",IFERROR(VLOOKUP($E168,'Lists &amp; Settings'!$A$5:$B$10,2,FALSE),""))</f>
        <v/>
      </c>
      <c r="U168" s="27">
        <f>IF($A168="","",IF($W168&lt;&gt;"OK","Review record",IF($K168="On Hold","On hold",IF(AND(OR($K168="Waiting",$K168="Checking In"),ISNUMBER($P168),ISNUMBER($T168),$P168&gt;$T168),"Target exceeded",IF(AND(OR($K168="Waiting",$K168="Checking In"),ISNUMBER($P168),ISNUMBER($T168),$T168&gt;0,$P168&gt;=0.8*$T168),"Near target","")))))</f>
        <v/>
      </c>
      <c r="V168" s="41" t="n"/>
      <c r="W168" s="27">
        <f>IF($A168="","",IF(OR($B168="",$C168="",$D168="",$E168="",$G168="",$K168="",$L168=""),"INCOMPLETE",IF(AND($H168&lt;&gt;"",$H168&lt;$G168),"TIME ERROR",IF(AND($I168&lt;&gt;"",OR($H168="",$I168&lt;$H168)),"TIME ERROR",IF(AND($J168&lt;&gt;"",OR($I168="",$J168&lt;$I168)),"TIME ERROR",IF(AND($K168="Ready for Room",$J168=""),"STATUS/TIME MISMATCH",IF(AND($K168="Checking In",$H168=""),"STATUS/TIME MISMATCH","OK")))))))</f>
        <v/>
      </c>
      <c r="X168" s="27">
        <f>IF($A168="",0,IF(OR($K168="Waiting",$K168="Checking In",$K168="On Hold"),IF(ISNUMBER($P168),$P168,0),0))</f>
        <v/>
      </c>
    </row>
    <row r="169" ht="30" customHeight="1">
      <c r="A169" s="21" t="n"/>
      <c r="B169" s="40" t="n"/>
      <c r="C169" s="21" t="n"/>
      <c r="D169" s="21" t="n"/>
      <c r="E169" s="21" t="n"/>
      <c r="F169" s="23" t="n"/>
      <c r="G169" s="41" t="n"/>
      <c r="H169" s="41" t="n"/>
      <c r="I169" s="41" t="n"/>
      <c r="J169" s="41" t="n"/>
      <c r="K169" s="21" t="n"/>
      <c r="L169" s="21" t="n"/>
      <c r="M169" s="21" t="n"/>
      <c r="N169" s="21" t="n"/>
      <c r="O169" s="25" t="n"/>
      <c r="P169" s="26">
        <f>IF($A169="","",IF($G169="","",IF($H169&lt;&gt;"",ROUND(MAX(0,($H169-$G169)*1440),0),IF(OR($K169="Waiting",$K169="On Hold"),ROUND(MAX(0,(NOW()-$G169)*1440),0),""))))</f>
        <v/>
      </c>
      <c r="Q169" s="26">
        <f>IF($A169="","",IF(OR($H169="",$I169=""),"",ROUND(MAX(0,($I169-$H169)*1440),0)))</f>
        <v/>
      </c>
      <c r="R169" s="26">
        <f>IF($A169="","",IF(OR($G169="",$J169=""),"",ROUND(MAX(0,($J169-$G169)*1440),0)))</f>
        <v/>
      </c>
      <c r="S169" s="26">
        <f>IF($A169="","",IF(OR($F169="",$G169=""),"",ROUND((MOD($G169,1)-$F169)*1440,0)))</f>
        <v/>
      </c>
      <c r="T169" s="26">
        <f>IF($A169="","",IFERROR(VLOOKUP($E169,'Lists &amp; Settings'!$A$5:$B$10,2,FALSE),""))</f>
        <v/>
      </c>
      <c r="U169" s="27">
        <f>IF($A169="","",IF($W169&lt;&gt;"OK","Review record",IF($K169="On Hold","On hold",IF(AND(OR($K169="Waiting",$K169="Checking In"),ISNUMBER($P169),ISNUMBER($T169),$P169&gt;$T169),"Target exceeded",IF(AND(OR($K169="Waiting",$K169="Checking In"),ISNUMBER($P169),ISNUMBER($T169),$T169&gt;0,$P169&gt;=0.8*$T169),"Near target","")))))</f>
        <v/>
      </c>
      <c r="V169" s="41" t="n"/>
      <c r="W169" s="27">
        <f>IF($A169="","",IF(OR($B169="",$C169="",$D169="",$E169="",$G169="",$K169="",$L169=""),"INCOMPLETE",IF(AND($H169&lt;&gt;"",$H169&lt;$G169),"TIME ERROR",IF(AND($I169&lt;&gt;"",OR($H169="",$I169&lt;$H169)),"TIME ERROR",IF(AND($J169&lt;&gt;"",OR($I169="",$J169&lt;$I169)),"TIME ERROR",IF(AND($K169="Ready for Room",$J169=""),"STATUS/TIME MISMATCH",IF(AND($K169="Checking In",$H169=""),"STATUS/TIME MISMATCH","OK")))))))</f>
        <v/>
      </c>
      <c r="X169" s="27">
        <f>IF($A169="",0,IF(OR($K169="Waiting",$K169="Checking In",$K169="On Hold"),IF(ISNUMBER($P169),$P169,0),0))</f>
        <v/>
      </c>
    </row>
    <row r="170" ht="30" customHeight="1">
      <c r="A170" s="21" t="n"/>
      <c r="B170" s="40" t="n"/>
      <c r="C170" s="21" t="n"/>
      <c r="D170" s="21" t="n"/>
      <c r="E170" s="21" t="n"/>
      <c r="F170" s="23" t="n"/>
      <c r="G170" s="41" t="n"/>
      <c r="H170" s="41" t="n"/>
      <c r="I170" s="41" t="n"/>
      <c r="J170" s="41" t="n"/>
      <c r="K170" s="21" t="n"/>
      <c r="L170" s="21" t="n"/>
      <c r="M170" s="21" t="n"/>
      <c r="N170" s="21" t="n"/>
      <c r="O170" s="25" t="n"/>
      <c r="P170" s="26">
        <f>IF($A170="","",IF($G170="","",IF($H170&lt;&gt;"",ROUND(MAX(0,($H170-$G170)*1440),0),IF(OR($K170="Waiting",$K170="On Hold"),ROUND(MAX(0,(NOW()-$G170)*1440),0),""))))</f>
        <v/>
      </c>
      <c r="Q170" s="26">
        <f>IF($A170="","",IF(OR($H170="",$I170=""),"",ROUND(MAX(0,($I170-$H170)*1440),0)))</f>
        <v/>
      </c>
      <c r="R170" s="26">
        <f>IF($A170="","",IF(OR($G170="",$J170=""),"",ROUND(MAX(0,($J170-$G170)*1440),0)))</f>
        <v/>
      </c>
      <c r="S170" s="26">
        <f>IF($A170="","",IF(OR($F170="",$G170=""),"",ROUND((MOD($G170,1)-$F170)*1440,0)))</f>
        <v/>
      </c>
      <c r="T170" s="26">
        <f>IF($A170="","",IFERROR(VLOOKUP($E170,'Lists &amp; Settings'!$A$5:$B$10,2,FALSE),""))</f>
        <v/>
      </c>
      <c r="U170" s="27">
        <f>IF($A170="","",IF($W170&lt;&gt;"OK","Review record",IF($K170="On Hold","On hold",IF(AND(OR($K170="Waiting",$K170="Checking In"),ISNUMBER($P170),ISNUMBER($T170),$P170&gt;$T170),"Target exceeded",IF(AND(OR($K170="Waiting",$K170="Checking In"),ISNUMBER($P170),ISNUMBER($T170),$T170&gt;0,$P170&gt;=0.8*$T170),"Near target","")))))</f>
        <v/>
      </c>
      <c r="V170" s="41" t="n"/>
      <c r="W170" s="27">
        <f>IF($A170="","",IF(OR($B170="",$C170="",$D170="",$E170="",$G170="",$K170="",$L170=""),"INCOMPLETE",IF(AND($H170&lt;&gt;"",$H170&lt;$G170),"TIME ERROR",IF(AND($I170&lt;&gt;"",OR($H170="",$I170&lt;$H170)),"TIME ERROR",IF(AND($J170&lt;&gt;"",OR($I170="",$J170&lt;$I170)),"TIME ERROR",IF(AND($K170="Ready for Room",$J170=""),"STATUS/TIME MISMATCH",IF(AND($K170="Checking In",$H170=""),"STATUS/TIME MISMATCH","OK")))))))</f>
        <v/>
      </c>
      <c r="X170" s="27">
        <f>IF($A170="",0,IF(OR($K170="Waiting",$K170="Checking In",$K170="On Hold"),IF(ISNUMBER($P170),$P170,0),0))</f>
        <v/>
      </c>
    </row>
    <row r="171" ht="30" customHeight="1">
      <c r="A171" s="21" t="n"/>
      <c r="B171" s="40" t="n"/>
      <c r="C171" s="21" t="n"/>
      <c r="D171" s="21" t="n"/>
      <c r="E171" s="21" t="n"/>
      <c r="F171" s="23" t="n"/>
      <c r="G171" s="41" t="n"/>
      <c r="H171" s="41" t="n"/>
      <c r="I171" s="41" t="n"/>
      <c r="J171" s="41" t="n"/>
      <c r="K171" s="21" t="n"/>
      <c r="L171" s="21" t="n"/>
      <c r="M171" s="21" t="n"/>
      <c r="N171" s="21" t="n"/>
      <c r="O171" s="25" t="n"/>
      <c r="P171" s="26">
        <f>IF($A171="","",IF($G171="","",IF($H171&lt;&gt;"",ROUND(MAX(0,($H171-$G171)*1440),0),IF(OR($K171="Waiting",$K171="On Hold"),ROUND(MAX(0,(NOW()-$G171)*1440),0),""))))</f>
        <v/>
      </c>
      <c r="Q171" s="26">
        <f>IF($A171="","",IF(OR($H171="",$I171=""),"",ROUND(MAX(0,($I171-$H171)*1440),0)))</f>
        <v/>
      </c>
      <c r="R171" s="26">
        <f>IF($A171="","",IF(OR($G171="",$J171=""),"",ROUND(MAX(0,($J171-$G171)*1440),0)))</f>
        <v/>
      </c>
      <c r="S171" s="26">
        <f>IF($A171="","",IF(OR($F171="",$G171=""),"",ROUND((MOD($G171,1)-$F171)*1440,0)))</f>
        <v/>
      </c>
      <c r="T171" s="26">
        <f>IF($A171="","",IFERROR(VLOOKUP($E171,'Lists &amp; Settings'!$A$5:$B$10,2,FALSE),""))</f>
        <v/>
      </c>
      <c r="U171" s="27">
        <f>IF($A171="","",IF($W171&lt;&gt;"OK","Review record",IF($K171="On Hold","On hold",IF(AND(OR($K171="Waiting",$K171="Checking In"),ISNUMBER($P171),ISNUMBER($T171),$P171&gt;$T171),"Target exceeded",IF(AND(OR($K171="Waiting",$K171="Checking In"),ISNUMBER($P171),ISNUMBER($T171),$T171&gt;0,$P171&gt;=0.8*$T171),"Near target","")))))</f>
        <v/>
      </c>
      <c r="V171" s="41" t="n"/>
      <c r="W171" s="27">
        <f>IF($A171="","",IF(OR($B171="",$C171="",$D171="",$E171="",$G171="",$K171="",$L171=""),"INCOMPLETE",IF(AND($H171&lt;&gt;"",$H171&lt;$G171),"TIME ERROR",IF(AND($I171&lt;&gt;"",OR($H171="",$I171&lt;$H171)),"TIME ERROR",IF(AND($J171&lt;&gt;"",OR($I171="",$J171&lt;$I171)),"TIME ERROR",IF(AND($K171="Ready for Room",$J171=""),"STATUS/TIME MISMATCH",IF(AND($K171="Checking In",$H171=""),"STATUS/TIME MISMATCH","OK")))))))</f>
        <v/>
      </c>
      <c r="X171" s="27">
        <f>IF($A171="",0,IF(OR($K171="Waiting",$K171="Checking In",$K171="On Hold"),IF(ISNUMBER($P171),$P171,0),0))</f>
        <v/>
      </c>
    </row>
    <row r="172" ht="30" customHeight="1">
      <c r="A172" s="21" t="n"/>
      <c r="B172" s="40" t="n"/>
      <c r="C172" s="21" t="n"/>
      <c r="D172" s="21" t="n"/>
      <c r="E172" s="21" t="n"/>
      <c r="F172" s="23" t="n"/>
      <c r="G172" s="41" t="n"/>
      <c r="H172" s="41" t="n"/>
      <c r="I172" s="41" t="n"/>
      <c r="J172" s="41" t="n"/>
      <c r="K172" s="21" t="n"/>
      <c r="L172" s="21" t="n"/>
      <c r="M172" s="21" t="n"/>
      <c r="N172" s="21" t="n"/>
      <c r="O172" s="25" t="n"/>
      <c r="P172" s="26">
        <f>IF($A172="","",IF($G172="","",IF($H172&lt;&gt;"",ROUND(MAX(0,($H172-$G172)*1440),0),IF(OR($K172="Waiting",$K172="On Hold"),ROUND(MAX(0,(NOW()-$G172)*1440),0),""))))</f>
        <v/>
      </c>
      <c r="Q172" s="26">
        <f>IF($A172="","",IF(OR($H172="",$I172=""),"",ROUND(MAX(0,($I172-$H172)*1440),0)))</f>
        <v/>
      </c>
      <c r="R172" s="26">
        <f>IF($A172="","",IF(OR($G172="",$J172=""),"",ROUND(MAX(0,($J172-$G172)*1440),0)))</f>
        <v/>
      </c>
      <c r="S172" s="26">
        <f>IF($A172="","",IF(OR($F172="",$G172=""),"",ROUND((MOD($G172,1)-$F172)*1440,0)))</f>
        <v/>
      </c>
      <c r="T172" s="26">
        <f>IF($A172="","",IFERROR(VLOOKUP($E172,'Lists &amp; Settings'!$A$5:$B$10,2,FALSE),""))</f>
        <v/>
      </c>
      <c r="U172" s="27">
        <f>IF($A172="","",IF($W172&lt;&gt;"OK","Review record",IF($K172="On Hold","On hold",IF(AND(OR($K172="Waiting",$K172="Checking In"),ISNUMBER($P172),ISNUMBER($T172),$P172&gt;$T172),"Target exceeded",IF(AND(OR($K172="Waiting",$K172="Checking In"),ISNUMBER($P172),ISNUMBER($T172),$T172&gt;0,$P172&gt;=0.8*$T172),"Near target","")))))</f>
        <v/>
      </c>
      <c r="V172" s="41" t="n"/>
      <c r="W172" s="27">
        <f>IF($A172="","",IF(OR($B172="",$C172="",$D172="",$E172="",$G172="",$K172="",$L172=""),"INCOMPLETE",IF(AND($H172&lt;&gt;"",$H172&lt;$G172),"TIME ERROR",IF(AND($I172&lt;&gt;"",OR($H172="",$I172&lt;$H172)),"TIME ERROR",IF(AND($J172&lt;&gt;"",OR($I172="",$J172&lt;$I172)),"TIME ERROR",IF(AND($K172="Ready for Room",$J172=""),"STATUS/TIME MISMATCH",IF(AND($K172="Checking In",$H172=""),"STATUS/TIME MISMATCH","OK")))))))</f>
        <v/>
      </c>
      <c r="X172" s="27">
        <f>IF($A172="",0,IF(OR($K172="Waiting",$K172="Checking In",$K172="On Hold"),IF(ISNUMBER($P172),$P172,0),0))</f>
        <v/>
      </c>
    </row>
    <row r="173" ht="30" customHeight="1">
      <c r="A173" s="21" t="n"/>
      <c r="B173" s="40" t="n"/>
      <c r="C173" s="21" t="n"/>
      <c r="D173" s="21" t="n"/>
      <c r="E173" s="21" t="n"/>
      <c r="F173" s="23" t="n"/>
      <c r="G173" s="41" t="n"/>
      <c r="H173" s="41" t="n"/>
      <c r="I173" s="41" t="n"/>
      <c r="J173" s="41" t="n"/>
      <c r="K173" s="21" t="n"/>
      <c r="L173" s="21" t="n"/>
      <c r="M173" s="21" t="n"/>
      <c r="N173" s="21" t="n"/>
      <c r="O173" s="25" t="n"/>
      <c r="P173" s="26">
        <f>IF($A173="","",IF($G173="","",IF($H173&lt;&gt;"",ROUND(MAX(0,($H173-$G173)*1440),0),IF(OR($K173="Waiting",$K173="On Hold"),ROUND(MAX(0,(NOW()-$G173)*1440),0),""))))</f>
        <v/>
      </c>
      <c r="Q173" s="26">
        <f>IF($A173="","",IF(OR($H173="",$I173=""),"",ROUND(MAX(0,($I173-$H173)*1440),0)))</f>
        <v/>
      </c>
      <c r="R173" s="26">
        <f>IF($A173="","",IF(OR($G173="",$J173=""),"",ROUND(MAX(0,($J173-$G173)*1440),0)))</f>
        <v/>
      </c>
      <c r="S173" s="26">
        <f>IF($A173="","",IF(OR($F173="",$G173=""),"",ROUND((MOD($G173,1)-$F173)*1440,0)))</f>
        <v/>
      </c>
      <c r="T173" s="26">
        <f>IF($A173="","",IFERROR(VLOOKUP($E173,'Lists &amp; Settings'!$A$5:$B$10,2,FALSE),""))</f>
        <v/>
      </c>
      <c r="U173" s="27">
        <f>IF($A173="","",IF($W173&lt;&gt;"OK","Review record",IF($K173="On Hold","On hold",IF(AND(OR($K173="Waiting",$K173="Checking In"),ISNUMBER($P173),ISNUMBER($T173),$P173&gt;$T173),"Target exceeded",IF(AND(OR($K173="Waiting",$K173="Checking In"),ISNUMBER($P173),ISNUMBER($T173),$T173&gt;0,$P173&gt;=0.8*$T173),"Near target","")))))</f>
        <v/>
      </c>
      <c r="V173" s="41" t="n"/>
      <c r="W173" s="27">
        <f>IF($A173="","",IF(OR($B173="",$C173="",$D173="",$E173="",$G173="",$K173="",$L173=""),"INCOMPLETE",IF(AND($H173&lt;&gt;"",$H173&lt;$G173),"TIME ERROR",IF(AND($I173&lt;&gt;"",OR($H173="",$I173&lt;$H173)),"TIME ERROR",IF(AND($J173&lt;&gt;"",OR($I173="",$J173&lt;$I173)),"TIME ERROR",IF(AND($K173="Ready for Room",$J173=""),"STATUS/TIME MISMATCH",IF(AND($K173="Checking In",$H173=""),"STATUS/TIME MISMATCH","OK")))))))</f>
        <v/>
      </c>
      <c r="X173" s="27">
        <f>IF($A173="",0,IF(OR($K173="Waiting",$K173="Checking In",$K173="On Hold"),IF(ISNUMBER($P173),$P173,0),0))</f>
        <v/>
      </c>
    </row>
    <row r="174" ht="30" customHeight="1">
      <c r="A174" s="21" t="n"/>
      <c r="B174" s="40" t="n"/>
      <c r="C174" s="21" t="n"/>
      <c r="D174" s="21" t="n"/>
      <c r="E174" s="21" t="n"/>
      <c r="F174" s="23" t="n"/>
      <c r="G174" s="41" t="n"/>
      <c r="H174" s="41" t="n"/>
      <c r="I174" s="41" t="n"/>
      <c r="J174" s="41" t="n"/>
      <c r="K174" s="21" t="n"/>
      <c r="L174" s="21" t="n"/>
      <c r="M174" s="21" t="n"/>
      <c r="N174" s="21" t="n"/>
      <c r="O174" s="25" t="n"/>
      <c r="P174" s="26">
        <f>IF($A174="","",IF($G174="","",IF($H174&lt;&gt;"",ROUND(MAX(0,($H174-$G174)*1440),0),IF(OR($K174="Waiting",$K174="On Hold"),ROUND(MAX(0,(NOW()-$G174)*1440),0),""))))</f>
        <v/>
      </c>
      <c r="Q174" s="26">
        <f>IF($A174="","",IF(OR($H174="",$I174=""),"",ROUND(MAX(0,($I174-$H174)*1440),0)))</f>
        <v/>
      </c>
      <c r="R174" s="26">
        <f>IF($A174="","",IF(OR($G174="",$J174=""),"",ROUND(MAX(0,($J174-$G174)*1440),0)))</f>
        <v/>
      </c>
      <c r="S174" s="26">
        <f>IF($A174="","",IF(OR($F174="",$G174=""),"",ROUND((MOD($G174,1)-$F174)*1440,0)))</f>
        <v/>
      </c>
      <c r="T174" s="26">
        <f>IF($A174="","",IFERROR(VLOOKUP($E174,'Lists &amp; Settings'!$A$5:$B$10,2,FALSE),""))</f>
        <v/>
      </c>
      <c r="U174" s="27">
        <f>IF($A174="","",IF($W174&lt;&gt;"OK","Review record",IF($K174="On Hold","On hold",IF(AND(OR($K174="Waiting",$K174="Checking In"),ISNUMBER($P174),ISNUMBER($T174),$P174&gt;$T174),"Target exceeded",IF(AND(OR($K174="Waiting",$K174="Checking In"),ISNUMBER($P174),ISNUMBER($T174),$T174&gt;0,$P174&gt;=0.8*$T174),"Near target","")))))</f>
        <v/>
      </c>
      <c r="V174" s="41" t="n"/>
      <c r="W174" s="27">
        <f>IF($A174="","",IF(OR($B174="",$C174="",$D174="",$E174="",$G174="",$K174="",$L174=""),"INCOMPLETE",IF(AND($H174&lt;&gt;"",$H174&lt;$G174),"TIME ERROR",IF(AND($I174&lt;&gt;"",OR($H174="",$I174&lt;$H174)),"TIME ERROR",IF(AND($J174&lt;&gt;"",OR($I174="",$J174&lt;$I174)),"TIME ERROR",IF(AND($K174="Ready for Room",$J174=""),"STATUS/TIME MISMATCH",IF(AND($K174="Checking In",$H174=""),"STATUS/TIME MISMATCH","OK")))))))</f>
        <v/>
      </c>
      <c r="X174" s="27">
        <f>IF($A174="",0,IF(OR($K174="Waiting",$K174="Checking In",$K174="On Hold"),IF(ISNUMBER($P174),$P174,0),0))</f>
        <v/>
      </c>
    </row>
    <row r="175" ht="30" customHeight="1">
      <c r="A175" s="21" t="n"/>
      <c r="B175" s="40" t="n"/>
      <c r="C175" s="21" t="n"/>
      <c r="D175" s="21" t="n"/>
      <c r="E175" s="21" t="n"/>
      <c r="F175" s="23" t="n"/>
      <c r="G175" s="41" t="n"/>
      <c r="H175" s="41" t="n"/>
      <c r="I175" s="41" t="n"/>
      <c r="J175" s="41" t="n"/>
      <c r="K175" s="21" t="n"/>
      <c r="L175" s="21" t="n"/>
      <c r="M175" s="21" t="n"/>
      <c r="N175" s="21" t="n"/>
      <c r="O175" s="25" t="n"/>
      <c r="P175" s="26">
        <f>IF($A175="","",IF($G175="","",IF($H175&lt;&gt;"",ROUND(MAX(0,($H175-$G175)*1440),0),IF(OR($K175="Waiting",$K175="On Hold"),ROUND(MAX(0,(NOW()-$G175)*1440),0),""))))</f>
        <v/>
      </c>
      <c r="Q175" s="26">
        <f>IF($A175="","",IF(OR($H175="",$I175=""),"",ROUND(MAX(0,($I175-$H175)*1440),0)))</f>
        <v/>
      </c>
      <c r="R175" s="26">
        <f>IF($A175="","",IF(OR($G175="",$J175=""),"",ROUND(MAX(0,($J175-$G175)*1440),0)))</f>
        <v/>
      </c>
      <c r="S175" s="26">
        <f>IF($A175="","",IF(OR($F175="",$G175=""),"",ROUND((MOD($G175,1)-$F175)*1440,0)))</f>
        <v/>
      </c>
      <c r="T175" s="26">
        <f>IF($A175="","",IFERROR(VLOOKUP($E175,'Lists &amp; Settings'!$A$5:$B$10,2,FALSE),""))</f>
        <v/>
      </c>
      <c r="U175" s="27">
        <f>IF($A175="","",IF($W175&lt;&gt;"OK","Review record",IF($K175="On Hold","On hold",IF(AND(OR($K175="Waiting",$K175="Checking In"),ISNUMBER($P175),ISNUMBER($T175),$P175&gt;$T175),"Target exceeded",IF(AND(OR($K175="Waiting",$K175="Checking In"),ISNUMBER($P175),ISNUMBER($T175),$T175&gt;0,$P175&gt;=0.8*$T175),"Near target","")))))</f>
        <v/>
      </c>
      <c r="V175" s="41" t="n"/>
      <c r="W175" s="27">
        <f>IF($A175="","",IF(OR($B175="",$C175="",$D175="",$E175="",$G175="",$K175="",$L175=""),"INCOMPLETE",IF(AND($H175&lt;&gt;"",$H175&lt;$G175),"TIME ERROR",IF(AND($I175&lt;&gt;"",OR($H175="",$I175&lt;$H175)),"TIME ERROR",IF(AND($J175&lt;&gt;"",OR($I175="",$J175&lt;$I175)),"TIME ERROR",IF(AND($K175="Ready for Room",$J175=""),"STATUS/TIME MISMATCH",IF(AND($K175="Checking In",$H175=""),"STATUS/TIME MISMATCH","OK")))))))</f>
        <v/>
      </c>
      <c r="X175" s="27">
        <f>IF($A175="",0,IF(OR($K175="Waiting",$K175="Checking In",$K175="On Hold"),IF(ISNUMBER($P175),$P175,0),0))</f>
        <v/>
      </c>
    </row>
    <row r="176" ht="30" customHeight="1">
      <c r="A176" s="21" t="n"/>
      <c r="B176" s="40" t="n"/>
      <c r="C176" s="21" t="n"/>
      <c r="D176" s="21" t="n"/>
      <c r="E176" s="21" t="n"/>
      <c r="F176" s="23" t="n"/>
      <c r="G176" s="41" t="n"/>
      <c r="H176" s="41" t="n"/>
      <c r="I176" s="41" t="n"/>
      <c r="J176" s="41" t="n"/>
      <c r="K176" s="21" t="n"/>
      <c r="L176" s="21" t="n"/>
      <c r="M176" s="21" t="n"/>
      <c r="N176" s="21" t="n"/>
      <c r="O176" s="25" t="n"/>
      <c r="P176" s="26">
        <f>IF($A176="","",IF($G176="","",IF($H176&lt;&gt;"",ROUND(MAX(0,($H176-$G176)*1440),0),IF(OR($K176="Waiting",$K176="On Hold"),ROUND(MAX(0,(NOW()-$G176)*1440),0),""))))</f>
        <v/>
      </c>
      <c r="Q176" s="26">
        <f>IF($A176="","",IF(OR($H176="",$I176=""),"",ROUND(MAX(0,($I176-$H176)*1440),0)))</f>
        <v/>
      </c>
      <c r="R176" s="26">
        <f>IF($A176="","",IF(OR($G176="",$J176=""),"",ROUND(MAX(0,($J176-$G176)*1440),0)))</f>
        <v/>
      </c>
      <c r="S176" s="26">
        <f>IF($A176="","",IF(OR($F176="",$G176=""),"",ROUND((MOD($G176,1)-$F176)*1440,0)))</f>
        <v/>
      </c>
      <c r="T176" s="26">
        <f>IF($A176="","",IFERROR(VLOOKUP($E176,'Lists &amp; Settings'!$A$5:$B$10,2,FALSE),""))</f>
        <v/>
      </c>
      <c r="U176" s="27">
        <f>IF($A176="","",IF($W176&lt;&gt;"OK","Review record",IF($K176="On Hold","On hold",IF(AND(OR($K176="Waiting",$K176="Checking In"),ISNUMBER($P176),ISNUMBER($T176),$P176&gt;$T176),"Target exceeded",IF(AND(OR($K176="Waiting",$K176="Checking In"),ISNUMBER($P176),ISNUMBER($T176),$T176&gt;0,$P176&gt;=0.8*$T176),"Near target","")))))</f>
        <v/>
      </c>
      <c r="V176" s="41" t="n"/>
      <c r="W176" s="27">
        <f>IF($A176="","",IF(OR($B176="",$C176="",$D176="",$E176="",$G176="",$K176="",$L176=""),"INCOMPLETE",IF(AND($H176&lt;&gt;"",$H176&lt;$G176),"TIME ERROR",IF(AND($I176&lt;&gt;"",OR($H176="",$I176&lt;$H176)),"TIME ERROR",IF(AND($J176&lt;&gt;"",OR($I176="",$J176&lt;$I176)),"TIME ERROR",IF(AND($K176="Ready for Room",$J176=""),"STATUS/TIME MISMATCH",IF(AND($K176="Checking In",$H176=""),"STATUS/TIME MISMATCH","OK")))))))</f>
        <v/>
      </c>
      <c r="X176" s="27">
        <f>IF($A176="",0,IF(OR($K176="Waiting",$K176="Checking In",$K176="On Hold"),IF(ISNUMBER($P176),$P176,0),0))</f>
        <v/>
      </c>
    </row>
    <row r="177" ht="30" customHeight="1">
      <c r="A177" s="21" t="n"/>
      <c r="B177" s="40" t="n"/>
      <c r="C177" s="21" t="n"/>
      <c r="D177" s="21" t="n"/>
      <c r="E177" s="21" t="n"/>
      <c r="F177" s="23" t="n"/>
      <c r="G177" s="41" t="n"/>
      <c r="H177" s="41" t="n"/>
      <c r="I177" s="41" t="n"/>
      <c r="J177" s="41" t="n"/>
      <c r="K177" s="21" t="n"/>
      <c r="L177" s="21" t="n"/>
      <c r="M177" s="21" t="n"/>
      <c r="N177" s="21" t="n"/>
      <c r="O177" s="25" t="n"/>
      <c r="P177" s="26">
        <f>IF($A177="","",IF($G177="","",IF($H177&lt;&gt;"",ROUND(MAX(0,($H177-$G177)*1440),0),IF(OR($K177="Waiting",$K177="On Hold"),ROUND(MAX(0,(NOW()-$G177)*1440),0),""))))</f>
        <v/>
      </c>
      <c r="Q177" s="26">
        <f>IF($A177="","",IF(OR($H177="",$I177=""),"",ROUND(MAX(0,($I177-$H177)*1440),0)))</f>
        <v/>
      </c>
      <c r="R177" s="26">
        <f>IF($A177="","",IF(OR($G177="",$J177=""),"",ROUND(MAX(0,($J177-$G177)*1440),0)))</f>
        <v/>
      </c>
      <c r="S177" s="26">
        <f>IF($A177="","",IF(OR($F177="",$G177=""),"",ROUND((MOD($G177,1)-$F177)*1440,0)))</f>
        <v/>
      </c>
      <c r="T177" s="26">
        <f>IF($A177="","",IFERROR(VLOOKUP($E177,'Lists &amp; Settings'!$A$5:$B$10,2,FALSE),""))</f>
        <v/>
      </c>
      <c r="U177" s="27">
        <f>IF($A177="","",IF($W177&lt;&gt;"OK","Review record",IF($K177="On Hold","On hold",IF(AND(OR($K177="Waiting",$K177="Checking In"),ISNUMBER($P177),ISNUMBER($T177),$P177&gt;$T177),"Target exceeded",IF(AND(OR($K177="Waiting",$K177="Checking In"),ISNUMBER($P177),ISNUMBER($T177),$T177&gt;0,$P177&gt;=0.8*$T177),"Near target","")))))</f>
        <v/>
      </c>
      <c r="V177" s="41" t="n"/>
      <c r="W177" s="27">
        <f>IF($A177="","",IF(OR($B177="",$C177="",$D177="",$E177="",$G177="",$K177="",$L177=""),"INCOMPLETE",IF(AND($H177&lt;&gt;"",$H177&lt;$G177),"TIME ERROR",IF(AND($I177&lt;&gt;"",OR($H177="",$I177&lt;$H177)),"TIME ERROR",IF(AND($J177&lt;&gt;"",OR($I177="",$J177&lt;$I177)),"TIME ERROR",IF(AND($K177="Ready for Room",$J177=""),"STATUS/TIME MISMATCH",IF(AND($K177="Checking In",$H177=""),"STATUS/TIME MISMATCH","OK")))))))</f>
        <v/>
      </c>
      <c r="X177" s="27">
        <f>IF($A177="",0,IF(OR($K177="Waiting",$K177="Checking In",$K177="On Hold"),IF(ISNUMBER($P177),$P177,0),0))</f>
        <v/>
      </c>
    </row>
    <row r="178" ht="30" customHeight="1">
      <c r="A178" s="21" t="n"/>
      <c r="B178" s="40" t="n"/>
      <c r="C178" s="21" t="n"/>
      <c r="D178" s="21" t="n"/>
      <c r="E178" s="21" t="n"/>
      <c r="F178" s="23" t="n"/>
      <c r="G178" s="41" t="n"/>
      <c r="H178" s="41" t="n"/>
      <c r="I178" s="41" t="n"/>
      <c r="J178" s="41" t="n"/>
      <c r="K178" s="21" t="n"/>
      <c r="L178" s="21" t="n"/>
      <c r="M178" s="21" t="n"/>
      <c r="N178" s="21" t="n"/>
      <c r="O178" s="25" t="n"/>
      <c r="P178" s="26">
        <f>IF($A178="","",IF($G178="","",IF($H178&lt;&gt;"",ROUND(MAX(0,($H178-$G178)*1440),0),IF(OR($K178="Waiting",$K178="On Hold"),ROUND(MAX(0,(NOW()-$G178)*1440),0),""))))</f>
        <v/>
      </c>
      <c r="Q178" s="26">
        <f>IF($A178="","",IF(OR($H178="",$I178=""),"",ROUND(MAX(0,($I178-$H178)*1440),0)))</f>
        <v/>
      </c>
      <c r="R178" s="26">
        <f>IF($A178="","",IF(OR($G178="",$J178=""),"",ROUND(MAX(0,($J178-$G178)*1440),0)))</f>
        <v/>
      </c>
      <c r="S178" s="26">
        <f>IF($A178="","",IF(OR($F178="",$G178=""),"",ROUND((MOD($G178,1)-$F178)*1440,0)))</f>
        <v/>
      </c>
      <c r="T178" s="26">
        <f>IF($A178="","",IFERROR(VLOOKUP($E178,'Lists &amp; Settings'!$A$5:$B$10,2,FALSE),""))</f>
        <v/>
      </c>
      <c r="U178" s="27">
        <f>IF($A178="","",IF($W178&lt;&gt;"OK","Review record",IF($K178="On Hold","On hold",IF(AND(OR($K178="Waiting",$K178="Checking In"),ISNUMBER($P178),ISNUMBER($T178),$P178&gt;$T178),"Target exceeded",IF(AND(OR($K178="Waiting",$K178="Checking In"),ISNUMBER($P178),ISNUMBER($T178),$T178&gt;0,$P178&gt;=0.8*$T178),"Near target","")))))</f>
        <v/>
      </c>
      <c r="V178" s="41" t="n"/>
      <c r="W178" s="27">
        <f>IF($A178="","",IF(OR($B178="",$C178="",$D178="",$E178="",$G178="",$K178="",$L178=""),"INCOMPLETE",IF(AND($H178&lt;&gt;"",$H178&lt;$G178),"TIME ERROR",IF(AND($I178&lt;&gt;"",OR($H178="",$I178&lt;$H178)),"TIME ERROR",IF(AND($J178&lt;&gt;"",OR($I178="",$J178&lt;$I178)),"TIME ERROR",IF(AND($K178="Ready for Room",$J178=""),"STATUS/TIME MISMATCH",IF(AND($K178="Checking In",$H178=""),"STATUS/TIME MISMATCH","OK")))))))</f>
        <v/>
      </c>
      <c r="X178" s="27">
        <f>IF($A178="",0,IF(OR($K178="Waiting",$K178="Checking In",$K178="On Hold"),IF(ISNUMBER($P178),$P178,0),0))</f>
        <v/>
      </c>
    </row>
    <row r="179" ht="30" customHeight="1">
      <c r="A179" s="21" t="n"/>
      <c r="B179" s="40" t="n"/>
      <c r="C179" s="21" t="n"/>
      <c r="D179" s="21" t="n"/>
      <c r="E179" s="21" t="n"/>
      <c r="F179" s="23" t="n"/>
      <c r="G179" s="41" t="n"/>
      <c r="H179" s="41" t="n"/>
      <c r="I179" s="41" t="n"/>
      <c r="J179" s="41" t="n"/>
      <c r="K179" s="21" t="n"/>
      <c r="L179" s="21" t="n"/>
      <c r="M179" s="21" t="n"/>
      <c r="N179" s="21" t="n"/>
      <c r="O179" s="25" t="n"/>
      <c r="P179" s="26">
        <f>IF($A179="","",IF($G179="","",IF($H179&lt;&gt;"",ROUND(MAX(0,($H179-$G179)*1440),0),IF(OR($K179="Waiting",$K179="On Hold"),ROUND(MAX(0,(NOW()-$G179)*1440),0),""))))</f>
        <v/>
      </c>
      <c r="Q179" s="26">
        <f>IF($A179="","",IF(OR($H179="",$I179=""),"",ROUND(MAX(0,($I179-$H179)*1440),0)))</f>
        <v/>
      </c>
      <c r="R179" s="26">
        <f>IF($A179="","",IF(OR($G179="",$J179=""),"",ROUND(MAX(0,($J179-$G179)*1440),0)))</f>
        <v/>
      </c>
      <c r="S179" s="26">
        <f>IF($A179="","",IF(OR($F179="",$G179=""),"",ROUND((MOD($G179,1)-$F179)*1440,0)))</f>
        <v/>
      </c>
      <c r="T179" s="26">
        <f>IF($A179="","",IFERROR(VLOOKUP($E179,'Lists &amp; Settings'!$A$5:$B$10,2,FALSE),""))</f>
        <v/>
      </c>
      <c r="U179" s="27">
        <f>IF($A179="","",IF($W179&lt;&gt;"OK","Review record",IF($K179="On Hold","On hold",IF(AND(OR($K179="Waiting",$K179="Checking In"),ISNUMBER($P179),ISNUMBER($T179),$P179&gt;$T179),"Target exceeded",IF(AND(OR($K179="Waiting",$K179="Checking In"),ISNUMBER($P179),ISNUMBER($T179),$T179&gt;0,$P179&gt;=0.8*$T179),"Near target","")))))</f>
        <v/>
      </c>
      <c r="V179" s="41" t="n"/>
      <c r="W179" s="27">
        <f>IF($A179="","",IF(OR($B179="",$C179="",$D179="",$E179="",$G179="",$K179="",$L179=""),"INCOMPLETE",IF(AND($H179&lt;&gt;"",$H179&lt;$G179),"TIME ERROR",IF(AND($I179&lt;&gt;"",OR($H179="",$I179&lt;$H179)),"TIME ERROR",IF(AND($J179&lt;&gt;"",OR($I179="",$J179&lt;$I179)),"TIME ERROR",IF(AND($K179="Ready for Room",$J179=""),"STATUS/TIME MISMATCH",IF(AND($K179="Checking In",$H179=""),"STATUS/TIME MISMATCH","OK")))))))</f>
        <v/>
      </c>
      <c r="X179" s="27">
        <f>IF($A179="",0,IF(OR($K179="Waiting",$K179="Checking In",$K179="On Hold"),IF(ISNUMBER($P179),$P179,0),0))</f>
        <v/>
      </c>
    </row>
    <row r="180" ht="30" customHeight="1">
      <c r="A180" s="21" t="n"/>
      <c r="B180" s="40" t="n"/>
      <c r="C180" s="21" t="n"/>
      <c r="D180" s="21" t="n"/>
      <c r="E180" s="21" t="n"/>
      <c r="F180" s="23" t="n"/>
      <c r="G180" s="41" t="n"/>
      <c r="H180" s="41" t="n"/>
      <c r="I180" s="41" t="n"/>
      <c r="J180" s="41" t="n"/>
      <c r="K180" s="21" t="n"/>
      <c r="L180" s="21" t="n"/>
      <c r="M180" s="21" t="n"/>
      <c r="N180" s="21" t="n"/>
      <c r="O180" s="25" t="n"/>
      <c r="P180" s="26">
        <f>IF($A180="","",IF($G180="","",IF($H180&lt;&gt;"",ROUND(MAX(0,($H180-$G180)*1440),0),IF(OR($K180="Waiting",$K180="On Hold"),ROUND(MAX(0,(NOW()-$G180)*1440),0),""))))</f>
        <v/>
      </c>
      <c r="Q180" s="26">
        <f>IF($A180="","",IF(OR($H180="",$I180=""),"",ROUND(MAX(0,($I180-$H180)*1440),0)))</f>
        <v/>
      </c>
      <c r="R180" s="26">
        <f>IF($A180="","",IF(OR($G180="",$J180=""),"",ROUND(MAX(0,($J180-$G180)*1440),0)))</f>
        <v/>
      </c>
      <c r="S180" s="26">
        <f>IF($A180="","",IF(OR($F180="",$G180=""),"",ROUND((MOD($G180,1)-$F180)*1440,0)))</f>
        <v/>
      </c>
      <c r="T180" s="26">
        <f>IF($A180="","",IFERROR(VLOOKUP($E180,'Lists &amp; Settings'!$A$5:$B$10,2,FALSE),""))</f>
        <v/>
      </c>
      <c r="U180" s="27">
        <f>IF($A180="","",IF($W180&lt;&gt;"OK","Review record",IF($K180="On Hold","On hold",IF(AND(OR($K180="Waiting",$K180="Checking In"),ISNUMBER($P180),ISNUMBER($T180),$P180&gt;$T180),"Target exceeded",IF(AND(OR($K180="Waiting",$K180="Checking In"),ISNUMBER($P180),ISNUMBER($T180),$T180&gt;0,$P180&gt;=0.8*$T180),"Near target","")))))</f>
        <v/>
      </c>
      <c r="V180" s="41" t="n"/>
      <c r="W180" s="27">
        <f>IF($A180="","",IF(OR($B180="",$C180="",$D180="",$E180="",$G180="",$K180="",$L180=""),"INCOMPLETE",IF(AND($H180&lt;&gt;"",$H180&lt;$G180),"TIME ERROR",IF(AND($I180&lt;&gt;"",OR($H180="",$I180&lt;$H180)),"TIME ERROR",IF(AND($J180&lt;&gt;"",OR($I180="",$J180&lt;$I180)),"TIME ERROR",IF(AND($K180="Ready for Room",$J180=""),"STATUS/TIME MISMATCH",IF(AND($K180="Checking In",$H180=""),"STATUS/TIME MISMATCH","OK")))))))</f>
        <v/>
      </c>
      <c r="X180" s="27">
        <f>IF($A180="",0,IF(OR($K180="Waiting",$K180="Checking In",$K180="On Hold"),IF(ISNUMBER($P180),$P180,0),0))</f>
        <v/>
      </c>
    </row>
    <row r="181" ht="30" customHeight="1">
      <c r="A181" s="21" t="n"/>
      <c r="B181" s="40" t="n"/>
      <c r="C181" s="21" t="n"/>
      <c r="D181" s="21" t="n"/>
      <c r="E181" s="21" t="n"/>
      <c r="F181" s="23" t="n"/>
      <c r="G181" s="41" t="n"/>
      <c r="H181" s="41" t="n"/>
      <c r="I181" s="41" t="n"/>
      <c r="J181" s="41" t="n"/>
      <c r="K181" s="21" t="n"/>
      <c r="L181" s="21" t="n"/>
      <c r="M181" s="21" t="n"/>
      <c r="N181" s="21" t="n"/>
      <c r="O181" s="25" t="n"/>
      <c r="P181" s="26">
        <f>IF($A181="","",IF($G181="","",IF($H181&lt;&gt;"",ROUND(MAX(0,($H181-$G181)*1440),0),IF(OR($K181="Waiting",$K181="On Hold"),ROUND(MAX(0,(NOW()-$G181)*1440),0),""))))</f>
        <v/>
      </c>
      <c r="Q181" s="26">
        <f>IF($A181="","",IF(OR($H181="",$I181=""),"",ROUND(MAX(0,($I181-$H181)*1440),0)))</f>
        <v/>
      </c>
      <c r="R181" s="26">
        <f>IF($A181="","",IF(OR($G181="",$J181=""),"",ROUND(MAX(0,($J181-$G181)*1440),0)))</f>
        <v/>
      </c>
      <c r="S181" s="26">
        <f>IF($A181="","",IF(OR($F181="",$G181=""),"",ROUND((MOD($G181,1)-$F181)*1440,0)))</f>
        <v/>
      </c>
      <c r="T181" s="26">
        <f>IF($A181="","",IFERROR(VLOOKUP($E181,'Lists &amp; Settings'!$A$5:$B$10,2,FALSE),""))</f>
        <v/>
      </c>
      <c r="U181" s="27">
        <f>IF($A181="","",IF($W181&lt;&gt;"OK","Review record",IF($K181="On Hold","On hold",IF(AND(OR($K181="Waiting",$K181="Checking In"),ISNUMBER($P181),ISNUMBER($T181),$P181&gt;$T181),"Target exceeded",IF(AND(OR($K181="Waiting",$K181="Checking In"),ISNUMBER($P181),ISNUMBER($T181),$T181&gt;0,$P181&gt;=0.8*$T181),"Near target","")))))</f>
        <v/>
      </c>
      <c r="V181" s="41" t="n"/>
      <c r="W181" s="27">
        <f>IF($A181="","",IF(OR($B181="",$C181="",$D181="",$E181="",$G181="",$K181="",$L181=""),"INCOMPLETE",IF(AND($H181&lt;&gt;"",$H181&lt;$G181),"TIME ERROR",IF(AND($I181&lt;&gt;"",OR($H181="",$I181&lt;$H181)),"TIME ERROR",IF(AND($J181&lt;&gt;"",OR($I181="",$J181&lt;$I181)),"TIME ERROR",IF(AND($K181="Ready for Room",$J181=""),"STATUS/TIME MISMATCH",IF(AND($K181="Checking In",$H181=""),"STATUS/TIME MISMATCH","OK")))))))</f>
        <v/>
      </c>
      <c r="X181" s="27">
        <f>IF($A181="",0,IF(OR($K181="Waiting",$K181="Checking In",$K181="On Hold"),IF(ISNUMBER($P181),$P181,0),0))</f>
        <v/>
      </c>
    </row>
    <row r="182" ht="30" customHeight="1">
      <c r="A182" s="21" t="n"/>
      <c r="B182" s="40" t="n"/>
      <c r="C182" s="21" t="n"/>
      <c r="D182" s="21" t="n"/>
      <c r="E182" s="21" t="n"/>
      <c r="F182" s="23" t="n"/>
      <c r="G182" s="41" t="n"/>
      <c r="H182" s="41" t="n"/>
      <c r="I182" s="41" t="n"/>
      <c r="J182" s="41" t="n"/>
      <c r="K182" s="21" t="n"/>
      <c r="L182" s="21" t="n"/>
      <c r="M182" s="21" t="n"/>
      <c r="N182" s="21" t="n"/>
      <c r="O182" s="25" t="n"/>
      <c r="P182" s="26">
        <f>IF($A182="","",IF($G182="","",IF($H182&lt;&gt;"",ROUND(MAX(0,($H182-$G182)*1440),0),IF(OR($K182="Waiting",$K182="On Hold"),ROUND(MAX(0,(NOW()-$G182)*1440),0),""))))</f>
        <v/>
      </c>
      <c r="Q182" s="26">
        <f>IF($A182="","",IF(OR($H182="",$I182=""),"",ROUND(MAX(0,($I182-$H182)*1440),0)))</f>
        <v/>
      </c>
      <c r="R182" s="26">
        <f>IF($A182="","",IF(OR($G182="",$J182=""),"",ROUND(MAX(0,($J182-$G182)*1440),0)))</f>
        <v/>
      </c>
      <c r="S182" s="26">
        <f>IF($A182="","",IF(OR($F182="",$G182=""),"",ROUND((MOD($G182,1)-$F182)*1440,0)))</f>
        <v/>
      </c>
      <c r="T182" s="26">
        <f>IF($A182="","",IFERROR(VLOOKUP($E182,'Lists &amp; Settings'!$A$5:$B$10,2,FALSE),""))</f>
        <v/>
      </c>
      <c r="U182" s="27">
        <f>IF($A182="","",IF($W182&lt;&gt;"OK","Review record",IF($K182="On Hold","On hold",IF(AND(OR($K182="Waiting",$K182="Checking In"),ISNUMBER($P182),ISNUMBER($T182),$P182&gt;$T182),"Target exceeded",IF(AND(OR($K182="Waiting",$K182="Checking In"),ISNUMBER($P182),ISNUMBER($T182),$T182&gt;0,$P182&gt;=0.8*$T182),"Near target","")))))</f>
        <v/>
      </c>
      <c r="V182" s="41" t="n"/>
      <c r="W182" s="27">
        <f>IF($A182="","",IF(OR($B182="",$C182="",$D182="",$E182="",$G182="",$K182="",$L182=""),"INCOMPLETE",IF(AND($H182&lt;&gt;"",$H182&lt;$G182),"TIME ERROR",IF(AND($I182&lt;&gt;"",OR($H182="",$I182&lt;$H182)),"TIME ERROR",IF(AND($J182&lt;&gt;"",OR($I182="",$J182&lt;$I182)),"TIME ERROR",IF(AND($K182="Ready for Room",$J182=""),"STATUS/TIME MISMATCH",IF(AND($K182="Checking In",$H182=""),"STATUS/TIME MISMATCH","OK")))))))</f>
        <v/>
      </c>
      <c r="X182" s="27">
        <f>IF($A182="",0,IF(OR($K182="Waiting",$K182="Checking In",$K182="On Hold"),IF(ISNUMBER($P182),$P182,0),0))</f>
        <v/>
      </c>
    </row>
    <row r="183" ht="30" customHeight="1">
      <c r="A183" s="21" t="n"/>
      <c r="B183" s="40" t="n"/>
      <c r="C183" s="21" t="n"/>
      <c r="D183" s="21" t="n"/>
      <c r="E183" s="21" t="n"/>
      <c r="F183" s="23" t="n"/>
      <c r="G183" s="41" t="n"/>
      <c r="H183" s="41" t="n"/>
      <c r="I183" s="41" t="n"/>
      <c r="J183" s="41" t="n"/>
      <c r="K183" s="21" t="n"/>
      <c r="L183" s="21" t="n"/>
      <c r="M183" s="21" t="n"/>
      <c r="N183" s="21" t="n"/>
      <c r="O183" s="25" t="n"/>
      <c r="P183" s="26">
        <f>IF($A183="","",IF($G183="","",IF($H183&lt;&gt;"",ROUND(MAX(0,($H183-$G183)*1440),0),IF(OR($K183="Waiting",$K183="On Hold"),ROUND(MAX(0,(NOW()-$G183)*1440),0),""))))</f>
        <v/>
      </c>
      <c r="Q183" s="26">
        <f>IF($A183="","",IF(OR($H183="",$I183=""),"",ROUND(MAX(0,($I183-$H183)*1440),0)))</f>
        <v/>
      </c>
      <c r="R183" s="26">
        <f>IF($A183="","",IF(OR($G183="",$J183=""),"",ROUND(MAX(0,($J183-$G183)*1440),0)))</f>
        <v/>
      </c>
      <c r="S183" s="26">
        <f>IF($A183="","",IF(OR($F183="",$G183=""),"",ROUND((MOD($G183,1)-$F183)*1440,0)))</f>
        <v/>
      </c>
      <c r="T183" s="26">
        <f>IF($A183="","",IFERROR(VLOOKUP($E183,'Lists &amp; Settings'!$A$5:$B$10,2,FALSE),""))</f>
        <v/>
      </c>
      <c r="U183" s="27">
        <f>IF($A183="","",IF($W183&lt;&gt;"OK","Review record",IF($K183="On Hold","On hold",IF(AND(OR($K183="Waiting",$K183="Checking In"),ISNUMBER($P183),ISNUMBER($T183),$P183&gt;$T183),"Target exceeded",IF(AND(OR($K183="Waiting",$K183="Checking In"),ISNUMBER($P183),ISNUMBER($T183),$T183&gt;0,$P183&gt;=0.8*$T183),"Near target","")))))</f>
        <v/>
      </c>
      <c r="V183" s="41" t="n"/>
      <c r="W183" s="27">
        <f>IF($A183="","",IF(OR($B183="",$C183="",$D183="",$E183="",$G183="",$K183="",$L183=""),"INCOMPLETE",IF(AND($H183&lt;&gt;"",$H183&lt;$G183),"TIME ERROR",IF(AND($I183&lt;&gt;"",OR($H183="",$I183&lt;$H183)),"TIME ERROR",IF(AND($J183&lt;&gt;"",OR($I183="",$J183&lt;$I183)),"TIME ERROR",IF(AND($K183="Ready for Room",$J183=""),"STATUS/TIME MISMATCH",IF(AND($K183="Checking In",$H183=""),"STATUS/TIME MISMATCH","OK")))))))</f>
        <v/>
      </c>
      <c r="X183" s="27">
        <f>IF($A183="",0,IF(OR($K183="Waiting",$K183="Checking In",$K183="On Hold"),IF(ISNUMBER($P183),$P183,0),0))</f>
        <v/>
      </c>
    </row>
    <row r="184" ht="30" customHeight="1">
      <c r="A184" s="21" t="n"/>
      <c r="B184" s="40" t="n"/>
      <c r="C184" s="21" t="n"/>
      <c r="D184" s="21" t="n"/>
      <c r="E184" s="21" t="n"/>
      <c r="F184" s="23" t="n"/>
      <c r="G184" s="41" t="n"/>
      <c r="H184" s="41" t="n"/>
      <c r="I184" s="41" t="n"/>
      <c r="J184" s="41" t="n"/>
      <c r="K184" s="21" t="n"/>
      <c r="L184" s="21" t="n"/>
      <c r="M184" s="21" t="n"/>
      <c r="N184" s="21" t="n"/>
      <c r="O184" s="25" t="n"/>
      <c r="P184" s="26">
        <f>IF($A184="","",IF($G184="","",IF($H184&lt;&gt;"",ROUND(MAX(0,($H184-$G184)*1440),0),IF(OR($K184="Waiting",$K184="On Hold"),ROUND(MAX(0,(NOW()-$G184)*1440),0),""))))</f>
        <v/>
      </c>
      <c r="Q184" s="26">
        <f>IF($A184="","",IF(OR($H184="",$I184=""),"",ROUND(MAX(0,($I184-$H184)*1440),0)))</f>
        <v/>
      </c>
      <c r="R184" s="26">
        <f>IF($A184="","",IF(OR($G184="",$J184=""),"",ROUND(MAX(0,($J184-$G184)*1440),0)))</f>
        <v/>
      </c>
      <c r="S184" s="26">
        <f>IF($A184="","",IF(OR($F184="",$G184=""),"",ROUND((MOD($G184,1)-$F184)*1440,0)))</f>
        <v/>
      </c>
      <c r="T184" s="26">
        <f>IF($A184="","",IFERROR(VLOOKUP($E184,'Lists &amp; Settings'!$A$5:$B$10,2,FALSE),""))</f>
        <v/>
      </c>
      <c r="U184" s="27">
        <f>IF($A184="","",IF($W184&lt;&gt;"OK","Review record",IF($K184="On Hold","On hold",IF(AND(OR($K184="Waiting",$K184="Checking In"),ISNUMBER($P184),ISNUMBER($T184),$P184&gt;$T184),"Target exceeded",IF(AND(OR($K184="Waiting",$K184="Checking In"),ISNUMBER($P184),ISNUMBER($T184),$T184&gt;0,$P184&gt;=0.8*$T184),"Near target","")))))</f>
        <v/>
      </c>
      <c r="V184" s="41" t="n"/>
      <c r="W184" s="27">
        <f>IF($A184="","",IF(OR($B184="",$C184="",$D184="",$E184="",$G184="",$K184="",$L184=""),"INCOMPLETE",IF(AND($H184&lt;&gt;"",$H184&lt;$G184),"TIME ERROR",IF(AND($I184&lt;&gt;"",OR($H184="",$I184&lt;$H184)),"TIME ERROR",IF(AND($J184&lt;&gt;"",OR($I184="",$J184&lt;$I184)),"TIME ERROR",IF(AND($K184="Ready for Room",$J184=""),"STATUS/TIME MISMATCH",IF(AND($K184="Checking In",$H184=""),"STATUS/TIME MISMATCH","OK")))))))</f>
        <v/>
      </c>
      <c r="X184" s="27">
        <f>IF($A184="",0,IF(OR($K184="Waiting",$K184="Checking In",$K184="On Hold"),IF(ISNUMBER($P184),$P184,0),0))</f>
        <v/>
      </c>
    </row>
    <row r="185" ht="30" customHeight="1">
      <c r="A185" s="21" t="n"/>
      <c r="B185" s="40" t="n"/>
      <c r="C185" s="21" t="n"/>
      <c r="D185" s="21" t="n"/>
      <c r="E185" s="21" t="n"/>
      <c r="F185" s="23" t="n"/>
      <c r="G185" s="41" t="n"/>
      <c r="H185" s="41" t="n"/>
      <c r="I185" s="41" t="n"/>
      <c r="J185" s="41" t="n"/>
      <c r="K185" s="21" t="n"/>
      <c r="L185" s="21" t="n"/>
      <c r="M185" s="21" t="n"/>
      <c r="N185" s="21" t="n"/>
      <c r="O185" s="25" t="n"/>
      <c r="P185" s="26">
        <f>IF($A185="","",IF($G185="","",IF($H185&lt;&gt;"",ROUND(MAX(0,($H185-$G185)*1440),0),IF(OR($K185="Waiting",$K185="On Hold"),ROUND(MAX(0,(NOW()-$G185)*1440),0),""))))</f>
        <v/>
      </c>
      <c r="Q185" s="26">
        <f>IF($A185="","",IF(OR($H185="",$I185=""),"",ROUND(MAX(0,($I185-$H185)*1440),0)))</f>
        <v/>
      </c>
      <c r="R185" s="26">
        <f>IF($A185="","",IF(OR($G185="",$J185=""),"",ROUND(MAX(0,($J185-$G185)*1440),0)))</f>
        <v/>
      </c>
      <c r="S185" s="26">
        <f>IF($A185="","",IF(OR($F185="",$G185=""),"",ROUND((MOD($G185,1)-$F185)*1440,0)))</f>
        <v/>
      </c>
      <c r="T185" s="26">
        <f>IF($A185="","",IFERROR(VLOOKUP($E185,'Lists &amp; Settings'!$A$5:$B$10,2,FALSE),""))</f>
        <v/>
      </c>
      <c r="U185" s="27">
        <f>IF($A185="","",IF($W185&lt;&gt;"OK","Review record",IF($K185="On Hold","On hold",IF(AND(OR($K185="Waiting",$K185="Checking In"),ISNUMBER($P185),ISNUMBER($T185),$P185&gt;$T185),"Target exceeded",IF(AND(OR($K185="Waiting",$K185="Checking In"),ISNUMBER($P185),ISNUMBER($T185),$T185&gt;0,$P185&gt;=0.8*$T185),"Near target","")))))</f>
        <v/>
      </c>
      <c r="V185" s="41" t="n"/>
      <c r="W185" s="27">
        <f>IF($A185="","",IF(OR($B185="",$C185="",$D185="",$E185="",$G185="",$K185="",$L185=""),"INCOMPLETE",IF(AND($H185&lt;&gt;"",$H185&lt;$G185),"TIME ERROR",IF(AND($I185&lt;&gt;"",OR($H185="",$I185&lt;$H185)),"TIME ERROR",IF(AND($J185&lt;&gt;"",OR($I185="",$J185&lt;$I185)),"TIME ERROR",IF(AND($K185="Ready for Room",$J185=""),"STATUS/TIME MISMATCH",IF(AND($K185="Checking In",$H185=""),"STATUS/TIME MISMATCH","OK")))))))</f>
        <v/>
      </c>
      <c r="X185" s="27">
        <f>IF($A185="",0,IF(OR($K185="Waiting",$K185="Checking In",$K185="On Hold"),IF(ISNUMBER($P185),$P185,0),0))</f>
        <v/>
      </c>
    </row>
    <row r="186" ht="30" customHeight="1">
      <c r="A186" s="21" t="n"/>
      <c r="B186" s="40" t="n"/>
      <c r="C186" s="21" t="n"/>
      <c r="D186" s="21" t="n"/>
      <c r="E186" s="21" t="n"/>
      <c r="F186" s="23" t="n"/>
      <c r="G186" s="41" t="n"/>
      <c r="H186" s="41" t="n"/>
      <c r="I186" s="41" t="n"/>
      <c r="J186" s="41" t="n"/>
      <c r="K186" s="21" t="n"/>
      <c r="L186" s="21" t="n"/>
      <c r="M186" s="21" t="n"/>
      <c r="N186" s="21" t="n"/>
      <c r="O186" s="25" t="n"/>
      <c r="P186" s="26">
        <f>IF($A186="","",IF($G186="","",IF($H186&lt;&gt;"",ROUND(MAX(0,($H186-$G186)*1440),0),IF(OR($K186="Waiting",$K186="On Hold"),ROUND(MAX(0,(NOW()-$G186)*1440),0),""))))</f>
        <v/>
      </c>
      <c r="Q186" s="26">
        <f>IF($A186="","",IF(OR($H186="",$I186=""),"",ROUND(MAX(0,($I186-$H186)*1440),0)))</f>
        <v/>
      </c>
      <c r="R186" s="26">
        <f>IF($A186="","",IF(OR($G186="",$J186=""),"",ROUND(MAX(0,($J186-$G186)*1440),0)))</f>
        <v/>
      </c>
      <c r="S186" s="26">
        <f>IF($A186="","",IF(OR($F186="",$G186=""),"",ROUND((MOD($G186,1)-$F186)*1440,0)))</f>
        <v/>
      </c>
      <c r="T186" s="26">
        <f>IF($A186="","",IFERROR(VLOOKUP($E186,'Lists &amp; Settings'!$A$5:$B$10,2,FALSE),""))</f>
        <v/>
      </c>
      <c r="U186" s="27">
        <f>IF($A186="","",IF($W186&lt;&gt;"OK","Review record",IF($K186="On Hold","On hold",IF(AND(OR($K186="Waiting",$K186="Checking In"),ISNUMBER($P186),ISNUMBER($T186),$P186&gt;$T186),"Target exceeded",IF(AND(OR($K186="Waiting",$K186="Checking In"),ISNUMBER($P186),ISNUMBER($T186),$T186&gt;0,$P186&gt;=0.8*$T186),"Near target","")))))</f>
        <v/>
      </c>
      <c r="V186" s="41" t="n"/>
      <c r="W186" s="27">
        <f>IF($A186="","",IF(OR($B186="",$C186="",$D186="",$E186="",$G186="",$K186="",$L186=""),"INCOMPLETE",IF(AND($H186&lt;&gt;"",$H186&lt;$G186),"TIME ERROR",IF(AND($I186&lt;&gt;"",OR($H186="",$I186&lt;$H186)),"TIME ERROR",IF(AND($J186&lt;&gt;"",OR($I186="",$J186&lt;$I186)),"TIME ERROR",IF(AND($K186="Ready for Room",$J186=""),"STATUS/TIME MISMATCH",IF(AND($K186="Checking In",$H186=""),"STATUS/TIME MISMATCH","OK")))))))</f>
        <v/>
      </c>
      <c r="X186" s="27">
        <f>IF($A186="",0,IF(OR($K186="Waiting",$K186="Checking In",$K186="On Hold"),IF(ISNUMBER($P186),$P186,0),0))</f>
        <v/>
      </c>
    </row>
    <row r="187" ht="30" customHeight="1">
      <c r="A187" s="21" t="n"/>
      <c r="B187" s="40" t="n"/>
      <c r="C187" s="21" t="n"/>
      <c r="D187" s="21" t="n"/>
      <c r="E187" s="21" t="n"/>
      <c r="F187" s="23" t="n"/>
      <c r="G187" s="41" t="n"/>
      <c r="H187" s="41" t="n"/>
      <c r="I187" s="41" t="n"/>
      <c r="J187" s="41" t="n"/>
      <c r="K187" s="21" t="n"/>
      <c r="L187" s="21" t="n"/>
      <c r="M187" s="21" t="n"/>
      <c r="N187" s="21" t="n"/>
      <c r="O187" s="25" t="n"/>
      <c r="P187" s="26">
        <f>IF($A187="","",IF($G187="","",IF($H187&lt;&gt;"",ROUND(MAX(0,($H187-$G187)*1440),0),IF(OR($K187="Waiting",$K187="On Hold"),ROUND(MAX(0,(NOW()-$G187)*1440),0),""))))</f>
        <v/>
      </c>
      <c r="Q187" s="26">
        <f>IF($A187="","",IF(OR($H187="",$I187=""),"",ROUND(MAX(0,($I187-$H187)*1440),0)))</f>
        <v/>
      </c>
      <c r="R187" s="26">
        <f>IF($A187="","",IF(OR($G187="",$J187=""),"",ROUND(MAX(0,($J187-$G187)*1440),0)))</f>
        <v/>
      </c>
      <c r="S187" s="26">
        <f>IF($A187="","",IF(OR($F187="",$G187=""),"",ROUND((MOD($G187,1)-$F187)*1440,0)))</f>
        <v/>
      </c>
      <c r="T187" s="26">
        <f>IF($A187="","",IFERROR(VLOOKUP($E187,'Lists &amp; Settings'!$A$5:$B$10,2,FALSE),""))</f>
        <v/>
      </c>
      <c r="U187" s="27">
        <f>IF($A187="","",IF($W187&lt;&gt;"OK","Review record",IF($K187="On Hold","On hold",IF(AND(OR($K187="Waiting",$K187="Checking In"),ISNUMBER($P187),ISNUMBER($T187),$P187&gt;$T187),"Target exceeded",IF(AND(OR($K187="Waiting",$K187="Checking In"),ISNUMBER($P187),ISNUMBER($T187),$T187&gt;0,$P187&gt;=0.8*$T187),"Near target","")))))</f>
        <v/>
      </c>
      <c r="V187" s="41" t="n"/>
      <c r="W187" s="27">
        <f>IF($A187="","",IF(OR($B187="",$C187="",$D187="",$E187="",$G187="",$K187="",$L187=""),"INCOMPLETE",IF(AND($H187&lt;&gt;"",$H187&lt;$G187),"TIME ERROR",IF(AND($I187&lt;&gt;"",OR($H187="",$I187&lt;$H187)),"TIME ERROR",IF(AND($J187&lt;&gt;"",OR($I187="",$J187&lt;$I187)),"TIME ERROR",IF(AND($K187="Ready for Room",$J187=""),"STATUS/TIME MISMATCH",IF(AND($K187="Checking In",$H187=""),"STATUS/TIME MISMATCH","OK")))))))</f>
        <v/>
      </c>
      <c r="X187" s="27">
        <f>IF($A187="",0,IF(OR($K187="Waiting",$K187="Checking In",$K187="On Hold"),IF(ISNUMBER($P187),$P187,0),0))</f>
        <v/>
      </c>
    </row>
    <row r="188" ht="30" customHeight="1">
      <c r="A188" s="21" t="n"/>
      <c r="B188" s="40" t="n"/>
      <c r="C188" s="21" t="n"/>
      <c r="D188" s="21" t="n"/>
      <c r="E188" s="21" t="n"/>
      <c r="F188" s="23" t="n"/>
      <c r="G188" s="41" t="n"/>
      <c r="H188" s="41" t="n"/>
      <c r="I188" s="41" t="n"/>
      <c r="J188" s="41" t="n"/>
      <c r="K188" s="21" t="n"/>
      <c r="L188" s="21" t="n"/>
      <c r="M188" s="21" t="n"/>
      <c r="N188" s="21" t="n"/>
      <c r="O188" s="25" t="n"/>
      <c r="P188" s="26">
        <f>IF($A188="","",IF($G188="","",IF($H188&lt;&gt;"",ROUND(MAX(0,($H188-$G188)*1440),0),IF(OR($K188="Waiting",$K188="On Hold"),ROUND(MAX(0,(NOW()-$G188)*1440),0),""))))</f>
        <v/>
      </c>
      <c r="Q188" s="26">
        <f>IF($A188="","",IF(OR($H188="",$I188=""),"",ROUND(MAX(0,($I188-$H188)*1440),0)))</f>
        <v/>
      </c>
      <c r="R188" s="26">
        <f>IF($A188="","",IF(OR($G188="",$J188=""),"",ROUND(MAX(0,($J188-$G188)*1440),0)))</f>
        <v/>
      </c>
      <c r="S188" s="26">
        <f>IF($A188="","",IF(OR($F188="",$G188=""),"",ROUND((MOD($G188,1)-$F188)*1440,0)))</f>
        <v/>
      </c>
      <c r="T188" s="26">
        <f>IF($A188="","",IFERROR(VLOOKUP($E188,'Lists &amp; Settings'!$A$5:$B$10,2,FALSE),""))</f>
        <v/>
      </c>
      <c r="U188" s="27">
        <f>IF($A188="","",IF($W188&lt;&gt;"OK","Review record",IF($K188="On Hold","On hold",IF(AND(OR($K188="Waiting",$K188="Checking In"),ISNUMBER($P188),ISNUMBER($T188),$P188&gt;$T188),"Target exceeded",IF(AND(OR($K188="Waiting",$K188="Checking In"),ISNUMBER($P188),ISNUMBER($T188),$T188&gt;0,$P188&gt;=0.8*$T188),"Near target","")))))</f>
        <v/>
      </c>
      <c r="V188" s="41" t="n"/>
      <c r="W188" s="27">
        <f>IF($A188="","",IF(OR($B188="",$C188="",$D188="",$E188="",$G188="",$K188="",$L188=""),"INCOMPLETE",IF(AND($H188&lt;&gt;"",$H188&lt;$G188),"TIME ERROR",IF(AND($I188&lt;&gt;"",OR($H188="",$I188&lt;$H188)),"TIME ERROR",IF(AND($J188&lt;&gt;"",OR($I188="",$J188&lt;$I188)),"TIME ERROR",IF(AND($K188="Ready for Room",$J188=""),"STATUS/TIME MISMATCH",IF(AND($K188="Checking In",$H188=""),"STATUS/TIME MISMATCH","OK")))))))</f>
        <v/>
      </c>
      <c r="X188" s="27">
        <f>IF($A188="",0,IF(OR($K188="Waiting",$K188="Checking In",$K188="On Hold"),IF(ISNUMBER($P188),$P188,0),0))</f>
        <v/>
      </c>
    </row>
    <row r="189" ht="30" customHeight="1">
      <c r="A189" s="21" t="n"/>
      <c r="B189" s="40" t="n"/>
      <c r="C189" s="21" t="n"/>
      <c r="D189" s="21" t="n"/>
      <c r="E189" s="21" t="n"/>
      <c r="F189" s="23" t="n"/>
      <c r="G189" s="41" t="n"/>
      <c r="H189" s="41" t="n"/>
      <c r="I189" s="41" t="n"/>
      <c r="J189" s="41" t="n"/>
      <c r="K189" s="21" t="n"/>
      <c r="L189" s="21" t="n"/>
      <c r="M189" s="21" t="n"/>
      <c r="N189" s="21" t="n"/>
      <c r="O189" s="25" t="n"/>
      <c r="P189" s="26">
        <f>IF($A189="","",IF($G189="","",IF($H189&lt;&gt;"",ROUND(MAX(0,($H189-$G189)*1440),0),IF(OR($K189="Waiting",$K189="On Hold"),ROUND(MAX(0,(NOW()-$G189)*1440),0),""))))</f>
        <v/>
      </c>
      <c r="Q189" s="26">
        <f>IF($A189="","",IF(OR($H189="",$I189=""),"",ROUND(MAX(0,($I189-$H189)*1440),0)))</f>
        <v/>
      </c>
      <c r="R189" s="26">
        <f>IF($A189="","",IF(OR($G189="",$J189=""),"",ROUND(MAX(0,($J189-$G189)*1440),0)))</f>
        <v/>
      </c>
      <c r="S189" s="26">
        <f>IF($A189="","",IF(OR($F189="",$G189=""),"",ROUND((MOD($G189,1)-$F189)*1440,0)))</f>
        <v/>
      </c>
      <c r="T189" s="26">
        <f>IF($A189="","",IFERROR(VLOOKUP($E189,'Lists &amp; Settings'!$A$5:$B$10,2,FALSE),""))</f>
        <v/>
      </c>
      <c r="U189" s="27">
        <f>IF($A189="","",IF($W189&lt;&gt;"OK","Review record",IF($K189="On Hold","On hold",IF(AND(OR($K189="Waiting",$K189="Checking In"),ISNUMBER($P189),ISNUMBER($T189),$P189&gt;$T189),"Target exceeded",IF(AND(OR($K189="Waiting",$K189="Checking In"),ISNUMBER($P189),ISNUMBER($T189),$T189&gt;0,$P189&gt;=0.8*$T189),"Near target","")))))</f>
        <v/>
      </c>
      <c r="V189" s="41" t="n"/>
      <c r="W189" s="27">
        <f>IF($A189="","",IF(OR($B189="",$C189="",$D189="",$E189="",$G189="",$K189="",$L189=""),"INCOMPLETE",IF(AND($H189&lt;&gt;"",$H189&lt;$G189),"TIME ERROR",IF(AND($I189&lt;&gt;"",OR($H189="",$I189&lt;$H189)),"TIME ERROR",IF(AND($J189&lt;&gt;"",OR($I189="",$J189&lt;$I189)),"TIME ERROR",IF(AND($K189="Ready for Room",$J189=""),"STATUS/TIME MISMATCH",IF(AND($K189="Checking In",$H189=""),"STATUS/TIME MISMATCH","OK")))))))</f>
        <v/>
      </c>
      <c r="X189" s="27">
        <f>IF($A189="",0,IF(OR($K189="Waiting",$K189="Checking In",$K189="On Hold"),IF(ISNUMBER($P189),$P189,0),0))</f>
        <v/>
      </c>
    </row>
    <row r="190" ht="30" customHeight="1">
      <c r="A190" s="21" t="n"/>
      <c r="B190" s="40" t="n"/>
      <c r="C190" s="21" t="n"/>
      <c r="D190" s="21" t="n"/>
      <c r="E190" s="21" t="n"/>
      <c r="F190" s="23" t="n"/>
      <c r="G190" s="41" t="n"/>
      <c r="H190" s="41" t="n"/>
      <c r="I190" s="41" t="n"/>
      <c r="J190" s="41" t="n"/>
      <c r="K190" s="21" t="n"/>
      <c r="L190" s="21" t="n"/>
      <c r="M190" s="21" t="n"/>
      <c r="N190" s="21" t="n"/>
      <c r="O190" s="25" t="n"/>
      <c r="P190" s="26">
        <f>IF($A190="","",IF($G190="","",IF($H190&lt;&gt;"",ROUND(MAX(0,($H190-$G190)*1440),0),IF(OR($K190="Waiting",$K190="On Hold"),ROUND(MAX(0,(NOW()-$G190)*1440),0),""))))</f>
        <v/>
      </c>
      <c r="Q190" s="26">
        <f>IF($A190="","",IF(OR($H190="",$I190=""),"",ROUND(MAX(0,($I190-$H190)*1440),0)))</f>
        <v/>
      </c>
      <c r="R190" s="26">
        <f>IF($A190="","",IF(OR($G190="",$J190=""),"",ROUND(MAX(0,($J190-$G190)*1440),0)))</f>
        <v/>
      </c>
      <c r="S190" s="26">
        <f>IF($A190="","",IF(OR($F190="",$G190=""),"",ROUND((MOD($G190,1)-$F190)*1440,0)))</f>
        <v/>
      </c>
      <c r="T190" s="26">
        <f>IF($A190="","",IFERROR(VLOOKUP($E190,'Lists &amp; Settings'!$A$5:$B$10,2,FALSE),""))</f>
        <v/>
      </c>
      <c r="U190" s="27">
        <f>IF($A190="","",IF($W190&lt;&gt;"OK","Review record",IF($K190="On Hold","On hold",IF(AND(OR($K190="Waiting",$K190="Checking In"),ISNUMBER($P190),ISNUMBER($T190),$P190&gt;$T190),"Target exceeded",IF(AND(OR($K190="Waiting",$K190="Checking In"),ISNUMBER($P190),ISNUMBER($T190),$T190&gt;0,$P190&gt;=0.8*$T190),"Near target","")))))</f>
        <v/>
      </c>
      <c r="V190" s="41" t="n"/>
      <c r="W190" s="27">
        <f>IF($A190="","",IF(OR($B190="",$C190="",$D190="",$E190="",$G190="",$K190="",$L190=""),"INCOMPLETE",IF(AND($H190&lt;&gt;"",$H190&lt;$G190),"TIME ERROR",IF(AND($I190&lt;&gt;"",OR($H190="",$I190&lt;$H190)),"TIME ERROR",IF(AND($J190&lt;&gt;"",OR($I190="",$J190&lt;$I190)),"TIME ERROR",IF(AND($K190="Ready for Room",$J190=""),"STATUS/TIME MISMATCH",IF(AND($K190="Checking In",$H190=""),"STATUS/TIME MISMATCH","OK")))))))</f>
        <v/>
      </c>
      <c r="X190" s="27">
        <f>IF($A190="",0,IF(OR($K190="Waiting",$K190="Checking In",$K190="On Hold"),IF(ISNUMBER($P190),$P190,0),0))</f>
        <v/>
      </c>
    </row>
    <row r="191" ht="30" customHeight="1">
      <c r="A191" s="21" t="n"/>
      <c r="B191" s="40" t="n"/>
      <c r="C191" s="21" t="n"/>
      <c r="D191" s="21" t="n"/>
      <c r="E191" s="21" t="n"/>
      <c r="F191" s="23" t="n"/>
      <c r="G191" s="41" t="n"/>
      <c r="H191" s="41" t="n"/>
      <c r="I191" s="41" t="n"/>
      <c r="J191" s="41" t="n"/>
      <c r="K191" s="21" t="n"/>
      <c r="L191" s="21" t="n"/>
      <c r="M191" s="21" t="n"/>
      <c r="N191" s="21" t="n"/>
      <c r="O191" s="25" t="n"/>
      <c r="P191" s="26">
        <f>IF($A191="","",IF($G191="","",IF($H191&lt;&gt;"",ROUND(MAX(0,($H191-$G191)*1440),0),IF(OR($K191="Waiting",$K191="On Hold"),ROUND(MAX(0,(NOW()-$G191)*1440),0),""))))</f>
        <v/>
      </c>
      <c r="Q191" s="26">
        <f>IF($A191="","",IF(OR($H191="",$I191=""),"",ROUND(MAX(0,($I191-$H191)*1440),0)))</f>
        <v/>
      </c>
      <c r="R191" s="26">
        <f>IF($A191="","",IF(OR($G191="",$J191=""),"",ROUND(MAX(0,($J191-$G191)*1440),0)))</f>
        <v/>
      </c>
      <c r="S191" s="26">
        <f>IF($A191="","",IF(OR($F191="",$G191=""),"",ROUND((MOD($G191,1)-$F191)*1440,0)))</f>
        <v/>
      </c>
      <c r="T191" s="26">
        <f>IF($A191="","",IFERROR(VLOOKUP($E191,'Lists &amp; Settings'!$A$5:$B$10,2,FALSE),""))</f>
        <v/>
      </c>
      <c r="U191" s="27">
        <f>IF($A191="","",IF($W191&lt;&gt;"OK","Review record",IF($K191="On Hold","On hold",IF(AND(OR($K191="Waiting",$K191="Checking In"),ISNUMBER($P191),ISNUMBER($T191),$P191&gt;$T191),"Target exceeded",IF(AND(OR($K191="Waiting",$K191="Checking In"),ISNUMBER($P191),ISNUMBER($T191),$T191&gt;0,$P191&gt;=0.8*$T191),"Near target","")))))</f>
        <v/>
      </c>
      <c r="V191" s="41" t="n"/>
      <c r="W191" s="27">
        <f>IF($A191="","",IF(OR($B191="",$C191="",$D191="",$E191="",$G191="",$K191="",$L191=""),"INCOMPLETE",IF(AND($H191&lt;&gt;"",$H191&lt;$G191),"TIME ERROR",IF(AND($I191&lt;&gt;"",OR($H191="",$I191&lt;$H191)),"TIME ERROR",IF(AND($J191&lt;&gt;"",OR($I191="",$J191&lt;$I191)),"TIME ERROR",IF(AND($K191="Ready for Room",$J191=""),"STATUS/TIME MISMATCH",IF(AND($K191="Checking In",$H191=""),"STATUS/TIME MISMATCH","OK")))))))</f>
        <v/>
      </c>
      <c r="X191" s="27">
        <f>IF($A191="",0,IF(OR($K191="Waiting",$K191="Checking In",$K191="On Hold"),IF(ISNUMBER($P191),$P191,0),0))</f>
        <v/>
      </c>
    </row>
    <row r="192" ht="30" customHeight="1">
      <c r="A192" s="21" t="n"/>
      <c r="B192" s="40" t="n"/>
      <c r="C192" s="21" t="n"/>
      <c r="D192" s="21" t="n"/>
      <c r="E192" s="21" t="n"/>
      <c r="F192" s="23" t="n"/>
      <c r="G192" s="41" t="n"/>
      <c r="H192" s="41" t="n"/>
      <c r="I192" s="41" t="n"/>
      <c r="J192" s="41" t="n"/>
      <c r="K192" s="21" t="n"/>
      <c r="L192" s="21" t="n"/>
      <c r="M192" s="21" t="n"/>
      <c r="N192" s="21" t="n"/>
      <c r="O192" s="25" t="n"/>
      <c r="P192" s="26">
        <f>IF($A192="","",IF($G192="","",IF($H192&lt;&gt;"",ROUND(MAX(0,($H192-$G192)*1440),0),IF(OR($K192="Waiting",$K192="On Hold"),ROUND(MAX(0,(NOW()-$G192)*1440),0),""))))</f>
        <v/>
      </c>
      <c r="Q192" s="26">
        <f>IF($A192="","",IF(OR($H192="",$I192=""),"",ROUND(MAX(0,($I192-$H192)*1440),0)))</f>
        <v/>
      </c>
      <c r="R192" s="26">
        <f>IF($A192="","",IF(OR($G192="",$J192=""),"",ROUND(MAX(0,($J192-$G192)*1440),0)))</f>
        <v/>
      </c>
      <c r="S192" s="26">
        <f>IF($A192="","",IF(OR($F192="",$G192=""),"",ROUND((MOD($G192,1)-$F192)*1440,0)))</f>
        <v/>
      </c>
      <c r="T192" s="26">
        <f>IF($A192="","",IFERROR(VLOOKUP($E192,'Lists &amp; Settings'!$A$5:$B$10,2,FALSE),""))</f>
        <v/>
      </c>
      <c r="U192" s="27">
        <f>IF($A192="","",IF($W192&lt;&gt;"OK","Review record",IF($K192="On Hold","On hold",IF(AND(OR($K192="Waiting",$K192="Checking In"),ISNUMBER($P192),ISNUMBER($T192),$P192&gt;$T192),"Target exceeded",IF(AND(OR($K192="Waiting",$K192="Checking In"),ISNUMBER($P192),ISNUMBER($T192),$T192&gt;0,$P192&gt;=0.8*$T192),"Near target","")))))</f>
        <v/>
      </c>
      <c r="V192" s="41" t="n"/>
      <c r="W192" s="27">
        <f>IF($A192="","",IF(OR($B192="",$C192="",$D192="",$E192="",$G192="",$K192="",$L192=""),"INCOMPLETE",IF(AND($H192&lt;&gt;"",$H192&lt;$G192),"TIME ERROR",IF(AND($I192&lt;&gt;"",OR($H192="",$I192&lt;$H192)),"TIME ERROR",IF(AND($J192&lt;&gt;"",OR($I192="",$J192&lt;$I192)),"TIME ERROR",IF(AND($K192="Ready for Room",$J192=""),"STATUS/TIME MISMATCH",IF(AND($K192="Checking In",$H192=""),"STATUS/TIME MISMATCH","OK")))))))</f>
        <v/>
      </c>
      <c r="X192" s="27">
        <f>IF($A192="",0,IF(OR($K192="Waiting",$K192="Checking In",$K192="On Hold"),IF(ISNUMBER($P192),$P192,0),0))</f>
        <v/>
      </c>
    </row>
    <row r="193" ht="30" customHeight="1">
      <c r="A193" s="21" t="n"/>
      <c r="B193" s="40" t="n"/>
      <c r="C193" s="21" t="n"/>
      <c r="D193" s="21" t="n"/>
      <c r="E193" s="21" t="n"/>
      <c r="F193" s="23" t="n"/>
      <c r="G193" s="41" t="n"/>
      <c r="H193" s="41" t="n"/>
      <c r="I193" s="41" t="n"/>
      <c r="J193" s="41" t="n"/>
      <c r="K193" s="21" t="n"/>
      <c r="L193" s="21" t="n"/>
      <c r="M193" s="21" t="n"/>
      <c r="N193" s="21" t="n"/>
      <c r="O193" s="25" t="n"/>
      <c r="P193" s="26">
        <f>IF($A193="","",IF($G193="","",IF($H193&lt;&gt;"",ROUND(MAX(0,($H193-$G193)*1440),0),IF(OR($K193="Waiting",$K193="On Hold"),ROUND(MAX(0,(NOW()-$G193)*1440),0),""))))</f>
        <v/>
      </c>
      <c r="Q193" s="26">
        <f>IF($A193="","",IF(OR($H193="",$I193=""),"",ROUND(MAX(0,($I193-$H193)*1440),0)))</f>
        <v/>
      </c>
      <c r="R193" s="26">
        <f>IF($A193="","",IF(OR($G193="",$J193=""),"",ROUND(MAX(0,($J193-$G193)*1440),0)))</f>
        <v/>
      </c>
      <c r="S193" s="26">
        <f>IF($A193="","",IF(OR($F193="",$G193=""),"",ROUND((MOD($G193,1)-$F193)*1440,0)))</f>
        <v/>
      </c>
      <c r="T193" s="26">
        <f>IF($A193="","",IFERROR(VLOOKUP($E193,'Lists &amp; Settings'!$A$5:$B$10,2,FALSE),""))</f>
        <v/>
      </c>
      <c r="U193" s="27">
        <f>IF($A193="","",IF($W193&lt;&gt;"OK","Review record",IF($K193="On Hold","On hold",IF(AND(OR($K193="Waiting",$K193="Checking In"),ISNUMBER($P193),ISNUMBER($T193),$P193&gt;$T193),"Target exceeded",IF(AND(OR($K193="Waiting",$K193="Checking In"),ISNUMBER($P193),ISNUMBER($T193),$T193&gt;0,$P193&gt;=0.8*$T193),"Near target","")))))</f>
        <v/>
      </c>
      <c r="V193" s="41" t="n"/>
      <c r="W193" s="27">
        <f>IF($A193="","",IF(OR($B193="",$C193="",$D193="",$E193="",$G193="",$K193="",$L193=""),"INCOMPLETE",IF(AND($H193&lt;&gt;"",$H193&lt;$G193),"TIME ERROR",IF(AND($I193&lt;&gt;"",OR($H193="",$I193&lt;$H193)),"TIME ERROR",IF(AND($J193&lt;&gt;"",OR($I193="",$J193&lt;$I193)),"TIME ERROR",IF(AND($K193="Ready for Room",$J193=""),"STATUS/TIME MISMATCH",IF(AND($K193="Checking In",$H193=""),"STATUS/TIME MISMATCH","OK")))))))</f>
        <v/>
      </c>
      <c r="X193" s="27">
        <f>IF($A193="",0,IF(OR($K193="Waiting",$K193="Checking In",$K193="On Hold"),IF(ISNUMBER($P193),$P193,0),0))</f>
        <v/>
      </c>
    </row>
    <row r="194" ht="30" customHeight="1">
      <c r="A194" s="21" t="n"/>
      <c r="B194" s="40" t="n"/>
      <c r="C194" s="21" t="n"/>
      <c r="D194" s="21" t="n"/>
      <c r="E194" s="21" t="n"/>
      <c r="F194" s="23" t="n"/>
      <c r="G194" s="41" t="n"/>
      <c r="H194" s="41" t="n"/>
      <c r="I194" s="41" t="n"/>
      <c r="J194" s="41" t="n"/>
      <c r="K194" s="21" t="n"/>
      <c r="L194" s="21" t="n"/>
      <c r="M194" s="21" t="n"/>
      <c r="N194" s="21" t="n"/>
      <c r="O194" s="25" t="n"/>
      <c r="P194" s="26">
        <f>IF($A194="","",IF($G194="","",IF($H194&lt;&gt;"",ROUND(MAX(0,($H194-$G194)*1440),0),IF(OR($K194="Waiting",$K194="On Hold"),ROUND(MAX(0,(NOW()-$G194)*1440),0),""))))</f>
        <v/>
      </c>
      <c r="Q194" s="26">
        <f>IF($A194="","",IF(OR($H194="",$I194=""),"",ROUND(MAX(0,($I194-$H194)*1440),0)))</f>
        <v/>
      </c>
      <c r="R194" s="26">
        <f>IF($A194="","",IF(OR($G194="",$J194=""),"",ROUND(MAX(0,($J194-$G194)*1440),0)))</f>
        <v/>
      </c>
      <c r="S194" s="26">
        <f>IF($A194="","",IF(OR($F194="",$G194=""),"",ROUND((MOD($G194,1)-$F194)*1440,0)))</f>
        <v/>
      </c>
      <c r="T194" s="26">
        <f>IF($A194="","",IFERROR(VLOOKUP($E194,'Lists &amp; Settings'!$A$5:$B$10,2,FALSE),""))</f>
        <v/>
      </c>
      <c r="U194" s="27">
        <f>IF($A194="","",IF($W194&lt;&gt;"OK","Review record",IF($K194="On Hold","On hold",IF(AND(OR($K194="Waiting",$K194="Checking In"),ISNUMBER($P194),ISNUMBER($T194),$P194&gt;$T194),"Target exceeded",IF(AND(OR($K194="Waiting",$K194="Checking In"),ISNUMBER($P194),ISNUMBER($T194),$T194&gt;0,$P194&gt;=0.8*$T194),"Near target","")))))</f>
        <v/>
      </c>
      <c r="V194" s="41" t="n"/>
      <c r="W194" s="27">
        <f>IF($A194="","",IF(OR($B194="",$C194="",$D194="",$E194="",$G194="",$K194="",$L194=""),"INCOMPLETE",IF(AND($H194&lt;&gt;"",$H194&lt;$G194),"TIME ERROR",IF(AND($I194&lt;&gt;"",OR($H194="",$I194&lt;$H194)),"TIME ERROR",IF(AND($J194&lt;&gt;"",OR($I194="",$J194&lt;$I194)),"TIME ERROR",IF(AND($K194="Ready for Room",$J194=""),"STATUS/TIME MISMATCH",IF(AND($K194="Checking In",$H194=""),"STATUS/TIME MISMATCH","OK")))))))</f>
        <v/>
      </c>
      <c r="X194" s="27">
        <f>IF($A194="",0,IF(OR($K194="Waiting",$K194="Checking In",$K194="On Hold"),IF(ISNUMBER($P194),$P194,0),0))</f>
        <v/>
      </c>
    </row>
    <row r="195" ht="30" customHeight="1">
      <c r="A195" s="21" t="n"/>
      <c r="B195" s="40" t="n"/>
      <c r="C195" s="21" t="n"/>
      <c r="D195" s="21" t="n"/>
      <c r="E195" s="21" t="n"/>
      <c r="F195" s="23" t="n"/>
      <c r="G195" s="41" t="n"/>
      <c r="H195" s="41" t="n"/>
      <c r="I195" s="41" t="n"/>
      <c r="J195" s="41" t="n"/>
      <c r="K195" s="21" t="n"/>
      <c r="L195" s="21" t="n"/>
      <c r="M195" s="21" t="n"/>
      <c r="N195" s="21" t="n"/>
      <c r="O195" s="25" t="n"/>
      <c r="P195" s="26">
        <f>IF($A195="","",IF($G195="","",IF($H195&lt;&gt;"",ROUND(MAX(0,($H195-$G195)*1440),0),IF(OR($K195="Waiting",$K195="On Hold"),ROUND(MAX(0,(NOW()-$G195)*1440),0),""))))</f>
        <v/>
      </c>
      <c r="Q195" s="26">
        <f>IF($A195="","",IF(OR($H195="",$I195=""),"",ROUND(MAX(0,($I195-$H195)*1440),0)))</f>
        <v/>
      </c>
      <c r="R195" s="26">
        <f>IF($A195="","",IF(OR($G195="",$J195=""),"",ROUND(MAX(0,($J195-$G195)*1440),0)))</f>
        <v/>
      </c>
      <c r="S195" s="26">
        <f>IF($A195="","",IF(OR($F195="",$G195=""),"",ROUND((MOD($G195,1)-$F195)*1440,0)))</f>
        <v/>
      </c>
      <c r="T195" s="26">
        <f>IF($A195="","",IFERROR(VLOOKUP($E195,'Lists &amp; Settings'!$A$5:$B$10,2,FALSE),""))</f>
        <v/>
      </c>
      <c r="U195" s="27">
        <f>IF($A195="","",IF($W195&lt;&gt;"OK","Review record",IF($K195="On Hold","On hold",IF(AND(OR($K195="Waiting",$K195="Checking In"),ISNUMBER($P195),ISNUMBER($T195),$P195&gt;$T195),"Target exceeded",IF(AND(OR($K195="Waiting",$K195="Checking In"),ISNUMBER($P195),ISNUMBER($T195),$T195&gt;0,$P195&gt;=0.8*$T195),"Near target","")))))</f>
        <v/>
      </c>
      <c r="V195" s="41" t="n"/>
      <c r="W195" s="27">
        <f>IF($A195="","",IF(OR($B195="",$C195="",$D195="",$E195="",$G195="",$K195="",$L195=""),"INCOMPLETE",IF(AND($H195&lt;&gt;"",$H195&lt;$G195),"TIME ERROR",IF(AND($I195&lt;&gt;"",OR($H195="",$I195&lt;$H195)),"TIME ERROR",IF(AND($J195&lt;&gt;"",OR($I195="",$J195&lt;$I195)),"TIME ERROR",IF(AND($K195="Ready for Room",$J195=""),"STATUS/TIME MISMATCH",IF(AND($K195="Checking In",$H195=""),"STATUS/TIME MISMATCH","OK")))))))</f>
        <v/>
      </c>
      <c r="X195" s="27">
        <f>IF($A195="",0,IF(OR($K195="Waiting",$K195="Checking In",$K195="On Hold"),IF(ISNUMBER($P195),$P195,0),0))</f>
        <v/>
      </c>
    </row>
    <row r="196" ht="30" customHeight="1">
      <c r="A196" s="21" t="n"/>
      <c r="B196" s="40" t="n"/>
      <c r="C196" s="21" t="n"/>
      <c r="D196" s="21" t="n"/>
      <c r="E196" s="21" t="n"/>
      <c r="F196" s="23" t="n"/>
      <c r="G196" s="41" t="n"/>
      <c r="H196" s="41" t="n"/>
      <c r="I196" s="41" t="n"/>
      <c r="J196" s="41" t="n"/>
      <c r="K196" s="21" t="n"/>
      <c r="L196" s="21" t="n"/>
      <c r="M196" s="21" t="n"/>
      <c r="N196" s="21" t="n"/>
      <c r="O196" s="25" t="n"/>
      <c r="P196" s="26">
        <f>IF($A196="","",IF($G196="","",IF($H196&lt;&gt;"",ROUND(MAX(0,($H196-$G196)*1440),0),IF(OR($K196="Waiting",$K196="On Hold"),ROUND(MAX(0,(NOW()-$G196)*1440),0),""))))</f>
        <v/>
      </c>
      <c r="Q196" s="26">
        <f>IF($A196="","",IF(OR($H196="",$I196=""),"",ROUND(MAX(0,($I196-$H196)*1440),0)))</f>
        <v/>
      </c>
      <c r="R196" s="26">
        <f>IF($A196="","",IF(OR($G196="",$J196=""),"",ROUND(MAX(0,($J196-$G196)*1440),0)))</f>
        <v/>
      </c>
      <c r="S196" s="26">
        <f>IF($A196="","",IF(OR($F196="",$G196=""),"",ROUND((MOD($G196,1)-$F196)*1440,0)))</f>
        <v/>
      </c>
      <c r="T196" s="26">
        <f>IF($A196="","",IFERROR(VLOOKUP($E196,'Lists &amp; Settings'!$A$5:$B$10,2,FALSE),""))</f>
        <v/>
      </c>
      <c r="U196" s="27">
        <f>IF($A196="","",IF($W196&lt;&gt;"OK","Review record",IF($K196="On Hold","On hold",IF(AND(OR($K196="Waiting",$K196="Checking In"),ISNUMBER($P196),ISNUMBER($T196),$P196&gt;$T196),"Target exceeded",IF(AND(OR($K196="Waiting",$K196="Checking In"),ISNUMBER($P196),ISNUMBER($T196),$T196&gt;0,$P196&gt;=0.8*$T196),"Near target","")))))</f>
        <v/>
      </c>
      <c r="V196" s="41" t="n"/>
      <c r="W196" s="27">
        <f>IF($A196="","",IF(OR($B196="",$C196="",$D196="",$E196="",$G196="",$K196="",$L196=""),"INCOMPLETE",IF(AND($H196&lt;&gt;"",$H196&lt;$G196),"TIME ERROR",IF(AND($I196&lt;&gt;"",OR($H196="",$I196&lt;$H196)),"TIME ERROR",IF(AND($J196&lt;&gt;"",OR($I196="",$J196&lt;$I196)),"TIME ERROR",IF(AND($K196="Ready for Room",$J196=""),"STATUS/TIME MISMATCH",IF(AND($K196="Checking In",$H196=""),"STATUS/TIME MISMATCH","OK")))))))</f>
        <v/>
      </c>
      <c r="X196" s="27">
        <f>IF($A196="",0,IF(OR($K196="Waiting",$K196="Checking In",$K196="On Hold"),IF(ISNUMBER($P196),$P196,0),0))</f>
        <v/>
      </c>
    </row>
    <row r="197" ht="30" customHeight="1">
      <c r="A197" s="21" t="n"/>
      <c r="B197" s="40" t="n"/>
      <c r="C197" s="21" t="n"/>
      <c r="D197" s="21" t="n"/>
      <c r="E197" s="21" t="n"/>
      <c r="F197" s="23" t="n"/>
      <c r="G197" s="41" t="n"/>
      <c r="H197" s="41" t="n"/>
      <c r="I197" s="41" t="n"/>
      <c r="J197" s="41" t="n"/>
      <c r="K197" s="21" t="n"/>
      <c r="L197" s="21" t="n"/>
      <c r="M197" s="21" t="n"/>
      <c r="N197" s="21" t="n"/>
      <c r="O197" s="25" t="n"/>
      <c r="P197" s="26">
        <f>IF($A197="","",IF($G197="","",IF($H197&lt;&gt;"",ROUND(MAX(0,($H197-$G197)*1440),0),IF(OR($K197="Waiting",$K197="On Hold"),ROUND(MAX(0,(NOW()-$G197)*1440),0),""))))</f>
        <v/>
      </c>
      <c r="Q197" s="26">
        <f>IF($A197="","",IF(OR($H197="",$I197=""),"",ROUND(MAX(0,($I197-$H197)*1440),0)))</f>
        <v/>
      </c>
      <c r="R197" s="26">
        <f>IF($A197="","",IF(OR($G197="",$J197=""),"",ROUND(MAX(0,($J197-$G197)*1440),0)))</f>
        <v/>
      </c>
      <c r="S197" s="26">
        <f>IF($A197="","",IF(OR($F197="",$G197=""),"",ROUND((MOD($G197,1)-$F197)*1440,0)))</f>
        <v/>
      </c>
      <c r="T197" s="26">
        <f>IF($A197="","",IFERROR(VLOOKUP($E197,'Lists &amp; Settings'!$A$5:$B$10,2,FALSE),""))</f>
        <v/>
      </c>
      <c r="U197" s="27">
        <f>IF($A197="","",IF($W197&lt;&gt;"OK","Review record",IF($K197="On Hold","On hold",IF(AND(OR($K197="Waiting",$K197="Checking In"),ISNUMBER($P197),ISNUMBER($T197),$P197&gt;$T197),"Target exceeded",IF(AND(OR($K197="Waiting",$K197="Checking In"),ISNUMBER($P197),ISNUMBER($T197),$T197&gt;0,$P197&gt;=0.8*$T197),"Near target","")))))</f>
        <v/>
      </c>
      <c r="V197" s="41" t="n"/>
      <c r="W197" s="27">
        <f>IF($A197="","",IF(OR($B197="",$C197="",$D197="",$E197="",$G197="",$K197="",$L197=""),"INCOMPLETE",IF(AND($H197&lt;&gt;"",$H197&lt;$G197),"TIME ERROR",IF(AND($I197&lt;&gt;"",OR($H197="",$I197&lt;$H197)),"TIME ERROR",IF(AND($J197&lt;&gt;"",OR($I197="",$J197&lt;$I197)),"TIME ERROR",IF(AND($K197="Ready for Room",$J197=""),"STATUS/TIME MISMATCH",IF(AND($K197="Checking In",$H197=""),"STATUS/TIME MISMATCH","OK")))))))</f>
        <v/>
      </c>
      <c r="X197" s="27">
        <f>IF($A197="",0,IF(OR($K197="Waiting",$K197="Checking In",$K197="On Hold"),IF(ISNUMBER($P197),$P197,0),0))</f>
        <v/>
      </c>
    </row>
    <row r="198" ht="30" customHeight="1">
      <c r="A198" s="21" t="n"/>
      <c r="B198" s="40" t="n"/>
      <c r="C198" s="21" t="n"/>
      <c r="D198" s="21" t="n"/>
      <c r="E198" s="21" t="n"/>
      <c r="F198" s="23" t="n"/>
      <c r="G198" s="41" t="n"/>
      <c r="H198" s="41" t="n"/>
      <c r="I198" s="41" t="n"/>
      <c r="J198" s="41" t="n"/>
      <c r="K198" s="21" t="n"/>
      <c r="L198" s="21" t="n"/>
      <c r="M198" s="21" t="n"/>
      <c r="N198" s="21" t="n"/>
      <c r="O198" s="25" t="n"/>
      <c r="P198" s="26">
        <f>IF($A198="","",IF($G198="","",IF($H198&lt;&gt;"",ROUND(MAX(0,($H198-$G198)*1440),0),IF(OR($K198="Waiting",$K198="On Hold"),ROUND(MAX(0,(NOW()-$G198)*1440),0),""))))</f>
        <v/>
      </c>
      <c r="Q198" s="26">
        <f>IF($A198="","",IF(OR($H198="",$I198=""),"",ROUND(MAX(0,($I198-$H198)*1440),0)))</f>
        <v/>
      </c>
      <c r="R198" s="26">
        <f>IF($A198="","",IF(OR($G198="",$J198=""),"",ROUND(MAX(0,($J198-$G198)*1440),0)))</f>
        <v/>
      </c>
      <c r="S198" s="26">
        <f>IF($A198="","",IF(OR($F198="",$G198=""),"",ROUND((MOD($G198,1)-$F198)*1440,0)))</f>
        <v/>
      </c>
      <c r="T198" s="26">
        <f>IF($A198="","",IFERROR(VLOOKUP($E198,'Lists &amp; Settings'!$A$5:$B$10,2,FALSE),""))</f>
        <v/>
      </c>
      <c r="U198" s="27">
        <f>IF($A198="","",IF($W198&lt;&gt;"OK","Review record",IF($K198="On Hold","On hold",IF(AND(OR($K198="Waiting",$K198="Checking In"),ISNUMBER($P198),ISNUMBER($T198),$P198&gt;$T198),"Target exceeded",IF(AND(OR($K198="Waiting",$K198="Checking In"),ISNUMBER($P198),ISNUMBER($T198),$T198&gt;0,$P198&gt;=0.8*$T198),"Near target","")))))</f>
        <v/>
      </c>
      <c r="V198" s="41" t="n"/>
      <c r="W198" s="27">
        <f>IF($A198="","",IF(OR($B198="",$C198="",$D198="",$E198="",$G198="",$K198="",$L198=""),"INCOMPLETE",IF(AND($H198&lt;&gt;"",$H198&lt;$G198),"TIME ERROR",IF(AND($I198&lt;&gt;"",OR($H198="",$I198&lt;$H198)),"TIME ERROR",IF(AND($J198&lt;&gt;"",OR($I198="",$J198&lt;$I198)),"TIME ERROR",IF(AND($K198="Ready for Room",$J198=""),"STATUS/TIME MISMATCH",IF(AND($K198="Checking In",$H198=""),"STATUS/TIME MISMATCH","OK")))))))</f>
        <v/>
      </c>
      <c r="X198" s="27">
        <f>IF($A198="",0,IF(OR($K198="Waiting",$K198="Checking In",$K198="On Hold"),IF(ISNUMBER($P198),$P198,0),0))</f>
        <v/>
      </c>
    </row>
    <row r="199" ht="30" customHeight="1">
      <c r="A199" s="21" t="n"/>
      <c r="B199" s="40" t="n"/>
      <c r="C199" s="21" t="n"/>
      <c r="D199" s="21" t="n"/>
      <c r="E199" s="21" t="n"/>
      <c r="F199" s="23" t="n"/>
      <c r="G199" s="41" t="n"/>
      <c r="H199" s="41" t="n"/>
      <c r="I199" s="41" t="n"/>
      <c r="J199" s="41" t="n"/>
      <c r="K199" s="21" t="n"/>
      <c r="L199" s="21" t="n"/>
      <c r="M199" s="21" t="n"/>
      <c r="N199" s="21" t="n"/>
      <c r="O199" s="25" t="n"/>
      <c r="P199" s="26">
        <f>IF($A199="","",IF($G199="","",IF($H199&lt;&gt;"",ROUND(MAX(0,($H199-$G199)*1440),0),IF(OR($K199="Waiting",$K199="On Hold"),ROUND(MAX(0,(NOW()-$G199)*1440),0),""))))</f>
        <v/>
      </c>
      <c r="Q199" s="26">
        <f>IF($A199="","",IF(OR($H199="",$I199=""),"",ROUND(MAX(0,($I199-$H199)*1440),0)))</f>
        <v/>
      </c>
      <c r="R199" s="26">
        <f>IF($A199="","",IF(OR($G199="",$J199=""),"",ROUND(MAX(0,($J199-$G199)*1440),0)))</f>
        <v/>
      </c>
      <c r="S199" s="26">
        <f>IF($A199="","",IF(OR($F199="",$G199=""),"",ROUND((MOD($G199,1)-$F199)*1440,0)))</f>
        <v/>
      </c>
      <c r="T199" s="26">
        <f>IF($A199="","",IFERROR(VLOOKUP($E199,'Lists &amp; Settings'!$A$5:$B$10,2,FALSE),""))</f>
        <v/>
      </c>
      <c r="U199" s="27">
        <f>IF($A199="","",IF($W199&lt;&gt;"OK","Review record",IF($K199="On Hold","On hold",IF(AND(OR($K199="Waiting",$K199="Checking In"),ISNUMBER($P199),ISNUMBER($T199),$P199&gt;$T199),"Target exceeded",IF(AND(OR($K199="Waiting",$K199="Checking In"),ISNUMBER($P199),ISNUMBER($T199),$T199&gt;0,$P199&gt;=0.8*$T199),"Near target","")))))</f>
        <v/>
      </c>
      <c r="V199" s="41" t="n"/>
      <c r="W199" s="27">
        <f>IF($A199="","",IF(OR($B199="",$C199="",$D199="",$E199="",$G199="",$K199="",$L199=""),"INCOMPLETE",IF(AND($H199&lt;&gt;"",$H199&lt;$G199),"TIME ERROR",IF(AND($I199&lt;&gt;"",OR($H199="",$I199&lt;$H199)),"TIME ERROR",IF(AND($J199&lt;&gt;"",OR($I199="",$J199&lt;$I199)),"TIME ERROR",IF(AND($K199="Ready for Room",$J199=""),"STATUS/TIME MISMATCH",IF(AND($K199="Checking In",$H199=""),"STATUS/TIME MISMATCH","OK")))))))</f>
        <v/>
      </c>
      <c r="X199" s="27">
        <f>IF($A199="",0,IF(OR($K199="Waiting",$K199="Checking In",$K199="On Hold"),IF(ISNUMBER($P199),$P199,0),0))</f>
        <v/>
      </c>
    </row>
    <row r="200" ht="30" customHeight="1">
      <c r="A200" s="21" t="n"/>
      <c r="B200" s="40" t="n"/>
      <c r="C200" s="21" t="n"/>
      <c r="D200" s="21" t="n"/>
      <c r="E200" s="21" t="n"/>
      <c r="F200" s="23" t="n"/>
      <c r="G200" s="41" t="n"/>
      <c r="H200" s="41" t="n"/>
      <c r="I200" s="41" t="n"/>
      <c r="J200" s="41" t="n"/>
      <c r="K200" s="21" t="n"/>
      <c r="L200" s="21" t="n"/>
      <c r="M200" s="21" t="n"/>
      <c r="N200" s="21" t="n"/>
      <c r="O200" s="25" t="n"/>
      <c r="P200" s="26">
        <f>IF($A200="","",IF($G200="","",IF($H200&lt;&gt;"",ROUND(MAX(0,($H200-$G200)*1440),0),IF(OR($K200="Waiting",$K200="On Hold"),ROUND(MAX(0,(NOW()-$G200)*1440),0),""))))</f>
        <v/>
      </c>
      <c r="Q200" s="26">
        <f>IF($A200="","",IF(OR($H200="",$I200=""),"",ROUND(MAX(0,($I200-$H200)*1440),0)))</f>
        <v/>
      </c>
      <c r="R200" s="26">
        <f>IF($A200="","",IF(OR($G200="",$J200=""),"",ROUND(MAX(0,($J200-$G200)*1440),0)))</f>
        <v/>
      </c>
      <c r="S200" s="26">
        <f>IF($A200="","",IF(OR($F200="",$G200=""),"",ROUND((MOD($G200,1)-$F200)*1440,0)))</f>
        <v/>
      </c>
      <c r="T200" s="26">
        <f>IF($A200="","",IFERROR(VLOOKUP($E200,'Lists &amp; Settings'!$A$5:$B$10,2,FALSE),""))</f>
        <v/>
      </c>
      <c r="U200" s="27">
        <f>IF($A200="","",IF($W200&lt;&gt;"OK","Review record",IF($K200="On Hold","On hold",IF(AND(OR($K200="Waiting",$K200="Checking In"),ISNUMBER($P200),ISNUMBER($T200),$P200&gt;$T200),"Target exceeded",IF(AND(OR($K200="Waiting",$K200="Checking In"),ISNUMBER($P200),ISNUMBER($T200),$T200&gt;0,$P200&gt;=0.8*$T200),"Near target","")))))</f>
        <v/>
      </c>
      <c r="V200" s="41" t="n"/>
      <c r="W200" s="27">
        <f>IF($A200="","",IF(OR($B200="",$C200="",$D200="",$E200="",$G200="",$K200="",$L200=""),"INCOMPLETE",IF(AND($H200&lt;&gt;"",$H200&lt;$G200),"TIME ERROR",IF(AND($I200&lt;&gt;"",OR($H200="",$I200&lt;$H200)),"TIME ERROR",IF(AND($J200&lt;&gt;"",OR($I200="",$J200&lt;$I200)),"TIME ERROR",IF(AND($K200="Ready for Room",$J200=""),"STATUS/TIME MISMATCH",IF(AND($K200="Checking In",$H200=""),"STATUS/TIME MISMATCH","OK")))))))</f>
        <v/>
      </c>
      <c r="X200" s="27">
        <f>IF($A200="",0,IF(OR($K200="Waiting",$K200="Checking In",$K200="On Hold"),IF(ISNUMBER($P200),$P200,0),0))</f>
        <v/>
      </c>
    </row>
    <row r="201" ht="30" customHeight="1">
      <c r="A201" s="21" t="n"/>
      <c r="B201" s="40" t="n"/>
      <c r="C201" s="21" t="n"/>
      <c r="D201" s="21" t="n"/>
      <c r="E201" s="21" t="n"/>
      <c r="F201" s="23" t="n"/>
      <c r="G201" s="41" t="n"/>
      <c r="H201" s="41" t="n"/>
      <c r="I201" s="41" t="n"/>
      <c r="J201" s="41" t="n"/>
      <c r="K201" s="21" t="n"/>
      <c r="L201" s="21" t="n"/>
      <c r="M201" s="21" t="n"/>
      <c r="N201" s="21" t="n"/>
      <c r="O201" s="25" t="n"/>
      <c r="P201" s="26">
        <f>IF($A201="","",IF($G201="","",IF($H201&lt;&gt;"",ROUND(MAX(0,($H201-$G201)*1440),0),IF(OR($K201="Waiting",$K201="On Hold"),ROUND(MAX(0,(NOW()-$G201)*1440),0),""))))</f>
        <v/>
      </c>
      <c r="Q201" s="26">
        <f>IF($A201="","",IF(OR($H201="",$I201=""),"",ROUND(MAX(0,($I201-$H201)*1440),0)))</f>
        <v/>
      </c>
      <c r="R201" s="26">
        <f>IF($A201="","",IF(OR($G201="",$J201=""),"",ROUND(MAX(0,($J201-$G201)*1440),0)))</f>
        <v/>
      </c>
      <c r="S201" s="26">
        <f>IF($A201="","",IF(OR($F201="",$G201=""),"",ROUND((MOD($G201,1)-$F201)*1440,0)))</f>
        <v/>
      </c>
      <c r="T201" s="26">
        <f>IF($A201="","",IFERROR(VLOOKUP($E201,'Lists &amp; Settings'!$A$5:$B$10,2,FALSE),""))</f>
        <v/>
      </c>
      <c r="U201" s="27">
        <f>IF($A201="","",IF($W201&lt;&gt;"OK","Review record",IF($K201="On Hold","On hold",IF(AND(OR($K201="Waiting",$K201="Checking In"),ISNUMBER($P201),ISNUMBER($T201),$P201&gt;$T201),"Target exceeded",IF(AND(OR($K201="Waiting",$K201="Checking In"),ISNUMBER($P201),ISNUMBER($T201),$T201&gt;0,$P201&gt;=0.8*$T201),"Near target","")))))</f>
        <v/>
      </c>
      <c r="V201" s="41" t="n"/>
      <c r="W201" s="27">
        <f>IF($A201="","",IF(OR($B201="",$C201="",$D201="",$E201="",$G201="",$K201="",$L201=""),"INCOMPLETE",IF(AND($H201&lt;&gt;"",$H201&lt;$G201),"TIME ERROR",IF(AND($I201&lt;&gt;"",OR($H201="",$I201&lt;$H201)),"TIME ERROR",IF(AND($J201&lt;&gt;"",OR($I201="",$J201&lt;$I201)),"TIME ERROR",IF(AND($K201="Ready for Room",$J201=""),"STATUS/TIME MISMATCH",IF(AND($K201="Checking In",$H201=""),"STATUS/TIME MISMATCH","OK")))))))</f>
        <v/>
      </c>
      <c r="X201" s="27">
        <f>IF($A201="",0,IF(OR($K201="Waiting",$K201="Checking In",$K201="On Hold"),IF(ISNUMBER($P201),$P201,0),0))</f>
        <v/>
      </c>
    </row>
    <row r="202" ht="30" customHeight="1">
      <c r="A202" s="21" t="n"/>
      <c r="B202" s="40" t="n"/>
      <c r="C202" s="21" t="n"/>
      <c r="D202" s="21" t="n"/>
      <c r="E202" s="21" t="n"/>
      <c r="F202" s="23" t="n"/>
      <c r="G202" s="41" t="n"/>
      <c r="H202" s="41" t="n"/>
      <c r="I202" s="41" t="n"/>
      <c r="J202" s="41" t="n"/>
      <c r="K202" s="21" t="n"/>
      <c r="L202" s="21" t="n"/>
      <c r="M202" s="21" t="n"/>
      <c r="N202" s="21" t="n"/>
      <c r="O202" s="25" t="n"/>
      <c r="P202" s="26">
        <f>IF($A202="","",IF($G202="","",IF($H202&lt;&gt;"",ROUND(MAX(0,($H202-$G202)*1440),0),IF(OR($K202="Waiting",$K202="On Hold"),ROUND(MAX(0,(NOW()-$G202)*1440),0),""))))</f>
        <v/>
      </c>
      <c r="Q202" s="26">
        <f>IF($A202="","",IF(OR($H202="",$I202=""),"",ROUND(MAX(0,($I202-$H202)*1440),0)))</f>
        <v/>
      </c>
      <c r="R202" s="26">
        <f>IF($A202="","",IF(OR($G202="",$J202=""),"",ROUND(MAX(0,($J202-$G202)*1440),0)))</f>
        <v/>
      </c>
      <c r="S202" s="26">
        <f>IF($A202="","",IF(OR($F202="",$G202=""),"",ROUND((MOD($G202,1)-$F202)*1440,0)))</f>
        <v/>
      </c>
      <c r="T202" s="26">
        <f>IF($A202="","",IFERROR(VLOOKUP($E202,'Lists &amp; Settings'!$A$5:$B$10,2,FALSE),""))</f>
        <v/>
      </c>
      <c r="U202" s="27">
        <f>IF($A202="","",IF($W202&lt;&gt;"OK","Review record",IF($K202="On Hold","On hold",IF(AND(OR($K202="Waiting",$K202="Checking In"),ISNUMBER($P202),ISNUMBER($T202),$P202&gt;$T202),"Target exceeded",IF(AND(OR($K202="Waiting",$K202="Checking In"),ISNUMBER($P202),ISNUMBER($T202),$T202&gt;0,$P202&gt;=0.8*$T202),"Near target","")))))</f>
        <v/>
      </c>
      <c r="V202" s="41" t="n"/>
      <c r="W202" s="27">
        <f>IF($A202="","",IF(OR($B202="",$C202="",$D202="",$E202="",$G202="",$K202="",$L202=""),"INCOMPLETE",IF(AND($H202&lt;&gt;"",$H202&lt;$G202),"TIME ERROR",IF(AND($I202&lt;&gt;"",OR($H202="",$I202&lt;$H202)),"TIME ERROR",IF(AND($J202&lt;&gt;"",OR($I202="",$J202&lt;$I202)),"TIME ERROR",IF(AND($K202="Ready for Room",$J202=""),"STATUS/TIME MISMATCH",IF(AND($K202="Checking In",$H202=""),"STATUS/TIME MISMATCH","OK")))))))</f>
        <v/>
      </c>
      <c r="X202" s="27">
        <f>IF($A202="",0,IF(OR($K202="Waiting",$K202="Checking In",$K202="On Hold"),IF(ISNUMBER($P202),$P202,0),0))</f>
        <v/>
      </c>
    </row>
    <row r="203" ht="30" customHeight="1">
      <c r="A203" s="21" t="n"/>
      <c r="B203" s="40" t="n"/>
      <c r="C203" s="21" t="n"/>
      <c r="D203" s="21" t="n"/>
      <c r="E203" s="21" t="n"/>
      <c r="F203" s="23" t="n"/>
      <c r="G203" s="41" t="n"/>
      <c r="H203" s="41" t="n"/>
      <c r="I203" s="41" t="n"/>
      <c r="J203" s="41" t="n"/>
      <c r="K203" s="21" t="n"/>
      <c r="L203" s="21" t="n"/>
      <c r="M203" s="21" t="n"/>
      <c r="N203" s="21" t="n"/>
      <c r="O203" s="25" t="n"/>
      <c r="P203" s="26">
        <f>IF($A203="","",IF($G203="","",IF($H203&lt;&gt;"",ROUND(MAX(0,($H203-$G203)*1440),0),IF(OR($K203="Waiting",$K203="On Hold"),ROUND(MAX(0,(NOW()-$G203)*1440),0),""))))</f>
        <v/>
      </c>
      <c r="Q203" s="26">
        <f>IF($A203="","",IF(OR($H203="",$I203=""),"",ROUND(MAX(0,($I203-$H203)*1440),0)))</f>
        <v/>
      </c>
      <c r="R203" s="26">
        <f>IF($A203="","",IF(OR($G203="",$J203=""),"",ROUND(MAX(0,($J203-$G203)*1440),0)))</f>
        <v/>
      </c>
      <c r="S203" s="26">
        <f>IF($A203="","",IF(OR($F203="",$G203=""),"",ROUND((MOD($G203,1)-$F203)*1440,0)))</f>
        <v/>
      </c>
      <c r="T203" s="26">
        <f>IF($A203="","",IFERROR(VLOOKUP($E203,'Lists &amp; Settings'!$A$5:$B$10,2,FALSE),""))</f>
        <v/>
      </c>
      <c r="U203" s="27">
        <f>IF($A203="","",IF($W203&lt;&gt;"OK","Review record",IF($K203="On Hold","On hold",IF(AND(OR($K203="Waiting",$K203="Checking In"),ISNUMBER($P203),ISNUMBER($T203),$P203&gt;$T203),"Target exceeded",IF(AND(OR($K203="Waiting",$K203="Checking In"),ISNUMBER($P203),ISNUMBER($T203),$T203&gt;0,$P203&gt;=0.8*$T203),"Near target","")))))</f>
        <v/>
      </c>
      <c r="V203" s="41" t="n"/>
      <c r="W203" s="27">
        <f>IF($A203="","",IF(OR($B203="",$C203="",$D203="",$E203="",$G203="",$K203="",$L203=""),"INCOMPLETE",IF(AND($H203&lt;&gt;"",$H203&lt;$G203),"TIME ERROR",IF(AND($I203&lt;&gt;"",OR($H203="",$I203&lt;$H203)),"TIME ERROR",IF(AND($J203&lt;&gt;"",OR($I203="",$J203&lt;$I203)),"TIME ERROR",IF(AND($K203="Ready for Room",$J203=""),"STATUS/TIME MISMATCH",IF(AND($K203="Checking In",$H203=""),"STATUS/TIME MISMATCH","OK")))))))</f>
        <v/>
      </c>
      <c r="X203" s="27">
        <f>IF($A203="",0,IF(OR($K203="Waiting",$K203="Checking In",$K203="On Hold"),IF(ISNUMBER($P203),$P203,0),0))</f>
        <v/>
      </c>
    </row>
    <row r="204" ht="30" customHeight="1">
      <c r="A204" s="21" t="n"/>
      <c r="B204" s="40" t="n"/>
      <c r="C204" s="21" t="n"/>
      <c r="D204" s="21" t="n"/>
      <c r="E204" s="21" t="n"/>
      <c r="F204" s="23" t="n"/>
      <c r="G204" s="41" t="n"/>
      <c r="H204" s="41" t="n"/>
      <c r="I204" s="41" t="n"/>
      <c r="J204" s="41" t="n"/>
      <c r="K204" s="21" t="n"/>
      <c r="L204" s="21" t="n"/>
      <c r="M204" s="21" t="n"/>
      <c r="N204" s="21" t="n"/>
      <c r="O204" s="25" t="n"/>
      <c r="P204" s="26">
        <f>IF($A204="","",IF($G204="","",IF($H204&lt;&gt;"",ROUND(MAX(0,($H204-$G204)*1440),0),IF(OR($K204="Waiting",$K204="On Hold"),ROUND(MAX(0,(NOW()-$G204)*1440),0),""))))</f>
        <v/>
      </c>
      <c r="Q204" s="26">
        <f>IF($A204="","",IF(OR($H204="",$I204=""),"",ROUND(MAX(0,($I204-$H204)*1440),0)))</f>
        <v/>
      </c>
      <c r="R204" s="26">
        <f>IF($A204="","",IF(OR($G204="",$J204=""),"",ROUND(MAX(0,($J204-$G204)*1440),0)))</f>
        <v/>
      </c>
      <c r="S204" s="26">
        <f>IF($A204="","",IF(OR($F204="",$G204=""),"",ROUND((MOD($G204,1)-$F204)*1440,0)))</f>
        <v/>
      </c>
      <c r="T204" s="26">
        <f>IF($A204="","",IFERROR(VLOOKUP($E204,'Lists &amp; Settings'!$A$5:$B$10,2,FALSE),""))</f>
        <v/>
      </c>
      <c r="U204" s="27">
        <f>IF($A204="","",IF($W204&lt;&gt;"OK","Review record",IF($K204="On Hold","On hold",IF(AND(OR($K204="Waiting",$K204="Checking In"),ISNUMBER($P204),ISNUMBER($T204),$P204&gt;$T204),"Target exceeded",IF(AND(OR($K204="Waiting",$K204="Checking In"),ISNUMBER($P204),ISNUMBER($T204),$T204&gt;0,$P204&gt;=0.8*$T204),"Near target","")))))</f>
        <v/>
      </c>
      <c r="V204" s="41" t="n"/>
      <c r="W204" s="27">
        <f>IF($A204="","",IF(OR($B204="",$C204="",$D204="",$E204="",$G204="",$K204="",$L204=""),"INCOMPLETE",IF(AND($H204&lt;&gt;"",$H204&lt;$G204),"TIME ERROR",IF(AND($I204&lt;&gt;"",OR($H204="",$I204&lt;$H204)),"TIME ERROR",IF(AND($J204&lt;&gt;"",OR($I204="",$J204&lt;$I204)),"TIME ERROR",IF(AND($K204="Ready for Room",$J204=""),"STATUS/TIME MISMATCH",IF(AND($K204="Checking In",$H204=""),"STATUS/TIME MISMATCH","OK")))))))</f>
        <v/>
      </c>
      <c r="X204" s="27">
        <f>IF($A204="",0,IF(OR($K204="Waiting",$K204="Checking In",$K204="On Hold"),IF(ISNUMBER($P204),$P204,0),0))</f>
        <v/>
      </c>
    </row>
    <row r="205" ht="30" customHeight="1">
      <c r="A205" s="21" t="n"/>
      <c r="B205" s="40" t="n"/>
      <c r="C205" s="21" t="n"/>
      <c r="D205" s="21" t="n"/>
      <c r="E205" s="21" t="n"/>
      <c r="F205" s="23" t="n"/>
      <c r="G205" s="41" t="n"/>
      <c r="H205" s="41" t="n"/>
      <c r="I205" s="41" t="n"/>
      <c r="J205" s="41" t="n"/>
      <c r="K205" s="21" t="n"/>
      <c r="L205" s="21" t="n"/>
      <c r="M205" s="21" t="n"/>
      <c r="N205" s="21" t="n"/>
      <c r="O205" s="25" t="n"/>
      <c r="P205" s="26">
        <f>IF($A205="","",IF($G205="","",IF($H205&lt;&gt;"",ROUND(MAX(0,($H205-$G205)*1440),0),IF(OR($K205="Waiting",$K205="On Hold"),ROUND(MAX(0,(NOW()-$G205)*1440),0),""))))</f>
        <v/>
      </c>
      <c r="Q205" s="26">
        <f>IF($A205="","",IF(OR($H205="",$I205=""),"",ROUND(MAX(0,($I205-$H205)*1440),0)))</f>
        <v/>
      </c>
      <c r="R205" s="26">
        <f>IF($A205="","",IF(OR($G205="",$J205=""),"",ROUND(MAX(0,($J205-$G205)*1440),0)))</f>
        <v/>
      </c>
      <c r="S205" s="26">
        <f>IF($A205="","",IF(OR($F205="",$G205=""),"",ROUND((MOD($G205,1)-$F205)*1440,0)))</f>
        <v/>
      </c>
      <c r="T205" s="26">
        <f>IF($A205="","",IFERROR(VLOOKUP($E205,'Lists &amp; Settings'!$A$5:$B$10,2,FALSE),""))</f>
        <v/>
      </c>
      <c r="U205" s="27">
        <f>IF($A205="","",IF($W205&lt;&gt;"OK","Review record",IF($K205="On Hold","On hold",IF(AND(OR($K205="Waiting",$K205="Checking In"),ISNUMBER($P205),ISNUMBER($T205),$P205&gt;$T205),"Target exceeded",IF(AND(OR($K205="Waiting",$K205="Checking In"),ISNUMBER($P205),ISNUMBER($T205),$T205&gt;0,$P205&gt;=0.8*$T205),"Near target","")))))</f>
        <v/>
      </c>
      <c r="V205" s="41" t="n"/>
      <c r="W205" s="27">
        <f>IF($A205="","",IF(OR($B205="",$C205="",$D205="",$E205="",$G205="",$K205="",$L205=""),"INCOMPLETE",IF(AND($H205&lt;&gt;"",$H205&lt;$G205),"TIME ERROR",IF(AND($I205&lt;&gt;"",OR($H205="",$I205&lt;$H205)),"TIME ERROR",IF(AND($J205&lt;&gt;"",OR($I205="",$J205&lt;$I205)),"TIME ERROR",IF(AND($K205="Ready for Room",$J205=""),"STATUS/TIME MISMATCH",IF(AND($K205="Checking In",$H205=""),"STATUS/TIME MISMATCH","OK")))))))</f>
        <v/>
      </c>
      <c r="X205" s="27">
        <f>IF($A205="",0,IF(OR($K205="Waiting",$K205="Checking In",$K205="On Hold"),IF(ISNUMBER($P205),$P205,0),0))</f>
        <v/>
      </c>
    </row>
  </sheetData>
  <autoFilter ref="A5:X205"/>
  <mergeCells count="1">
    <mergeCell ref="A1:X1"/>
  </mergeCells>
  <conditionalFormatting sqref="A6:O205">
    <cfRule type="expression" priority="1" dxfId="0">
      <formula>$K6="Waiting"</formula>
    </cfRule>
    <cfRule type="expression" priority="2" dxfId="3">
      <formula>$K6="Checking In"</formula>
    </cfRule>
    <cfRule type="expression" priority="3" dxfId="4">
      <formula>$K6="Ready for Room"</formula>
    </cfRule>
    <cfRule type="expression" priority="4" dxfId="1">
      <formula>$K6="On Hold"</formula>
    </cfRule>
    <cfRule type="expression" priority="5" dxfId="5">
      <formula>$K6="Canceled"</formula>
    </cfRule>
    <cfRule type="expression" priority="6" dxfId="6">
      <formula>$K6="Left Before Check-In"</formula>
    </cfRule>
  </conditionalFormatting>
  <conditionalFormatting sqref="U6:U205">
    <cfRule type="expression" priority="7" dxfId="2">
      <formula>$U6="Target exceeded"</formula>
    </cfRule>
    <cfRule type="expression" priority="8" dxfId="0">
      <formula>$U6="Near target"</formula>
    </cfRule>
    <cfRule type="expression" priority="9" dxfId="1">
      <formula>$U6="On hold"</formula>
    </cfRule>
    <cfRule type="expression" priority="10" dxfId="7">
      <formula>$U6="Review record"</formula>
    </cfRule>
  </conditionalFormatting>
  <conditionalFormatting sqref="W6:W205">
    <cfRule type="expression" priority="11" dxfId="8">
      <formula>$W6="OK"</formula>
    </cfRule>
    <cfRule type="expression" priority="12" dxfId="0">
      <formula>$W6="INCOMPLETE"</formula>
    </cfRule>
    <cfRule type="expression" priority="13" dxfId="2">
      <formula>$W6="TIME ERROR"</formula>
    </cfRule>
    <cfRule type="expression" priority="14" dxfId="9">
      <formula>$W6="STATUS/TIME MISMATCH"</formula>
    </cfRule>
  </conditionalFormatting>
  <conditionalFormatting sqref="A6:A205">
    <cfRule type="expression" priority="15" dxfId="2">
      <formula>AND($A6&lt;&gt;"",COUNTIF($A$6:$A$205,$A6)&gt;1)</formula>
    </cfRule>
  </conditionalFormatting>
  <conditionalFormatting sqref="V6:V205">
    <cfRule type="expression" priority="16" dxfId="1">
      <formula>AND($A6&lt;&gt;"",OR($K6="Waiting",$K6="Checking In",$K6="On Hold"),ISNUMBER($V6),(NOW()-$V6)*1440&gt;30)</formula>
    </cfRule>
  </conditionalFormatting>
  <dataValidations count="10">
    <dataValidation sqref="C6:C205" showDropDown="0" showInputMessage="0" showErrorMessage="0" allowBlank="0" errorTitle="Invalid Clinic" error="Select a valid clinic from the list." type="list" errorStyle="stop">
      <formula1>"Harborview Family Clinic,Willow East Medical Office,North Ridge Clinic,Cedar Crossing Clinic"</formula1>
    </dataValidation>
    <dataValidation sqref="E6:E205" showDropDown="0" showInputMessage="0" showErrorMessage="0" allowBlank="0" errorTitle="Invalid Visit Type" error="Select a valid visit type from the list." type="list" errorStyle="stop">
      <formula1>"Scheduled Visit,New Visitor,Follow-Up,Walk-In,Lab-Only Visit,Procedure Check-In"</formula1>
    </dataValidation>
    <dataValidation sqref="K6:K205" showDropDown="0" showInputMessage="0" showErrorMessage="0" allowBlank="0" errorTitle="Invalid Status" error="Select a valid status from the list." type="list" errorStyle="stop">
      <formula1>"Waiting,Checking In,Ready for Room,On Hold,Canceled,Left Before Check-In"</formula1>
    </dataValidation>
    <dataValidation sqref="L6:L205" showDropDown="0" showInputMessage="0" showErrorMessage="0" allowBlank="0" errorTitle="Invalid Priority" error="Select a valid priority from the list." type="list" errorStyle="stop">
      <formula1>"Standard,Time-Sensitive"</formula1>
    </dataValidation>
    <dataValidation sqref="M6:M205" showDropDown="0" showInputMessage="0" showErrorMessage="0" allowBlank="0" errorTitle="Invalid Assigned Desk" error="Select a valid assigned desk from the list." type="list" errorStyle="stop">
      <formula1>"Front Desk 1,Front Desk 2,Front Desk 3,Front Desk 4,Front Desk 5,Check-In Kiosk"</formula1>
    </dataValidation>
    <dataValidation sqref="N6:N205" showDropDown="0" showInputMessage="0" showErrorMessage="0" allowBlank="0" errorTitle="Invalid Delay Reason" error="Select a valid delay reason from the list." type="list" errorStyle="stop">
      <formula1>"None,Forms Incomplete,Identity Review,Coverage Information,Language Assistance,System Delay,Visitor Left,Visit Canceled"</formula1>
    </dataValidation>
    <dataValidation sqref="B6:B205" showDropDown="0" showInputMessage="0" showErrorMessage="0" allowBlank="0" errorTitle="Invalid Service Date" error="Enter a date from 01/01/2025 through 12/31/2035." type="date" errorStyle="stop" operator="between">
      <formula1>DATE(2025,1,1)</formula1>
      <formula2>DATE(2035,12,31)</formula2>
    </dataValidation>
    <dataValidation sqref="F6:F205" showDropDown="0" showInputMessage="0" showErrorMessage="0" allowBlank="0" errorTitle="Invalid Appointment Time" error="Enter a valid time from 12:00 AM through 11:59 PM." type="time" errorStyle="stop" operator="between">
      <formula1>TIME(0,0,0)</formula1>
      <formula2>TIME(23,59,59)</formula2>
    </dataValidation>
    <dataValidation sqref="G6:J205 V6:V205" showDropDown="0" showInputMessage="0" showErrorMessage="0" allowBlank="0" errorTitle="Invalid Date and Time" error="Enter a date and time from 01/01/2025 through 12/31/2035." type="date" errorStyle="stop" operator="between">
      <formula1>DATE(2025,1,1)</formula1>
      <formula2>DATE(2035,12,31)+TIME(23,59,59)</formula2>
    </dataValidation>
    <dataValidation sqref="O6:O205" showDropDown="0" showInputMessage="1" showErrorMessage="0" allowBlank="0" errorTitle="Note Too Long" error="Enter no more than 500 characters." promptTitle="Operational Notes" prompt="Use operational notes only. Do not enter diagnoses or other clinical details." type="textLength" errorStyle="stop" operator="lessThanOrEqual">
      <formula1>500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20" customWidth="1" min="2" max="2"/>
    <col width="21" customWidth="1" min="3" max="3"/>
    <col width="29" customWidth="1" min="4" max="4"/>
    <col width="29" customWidth="1" min="5" max="5"/>
    <col width="4" customWidth="1" min="6" max="6"/>
    <col width="25" customWidth="1" min="7" max="7"/>
    <col width="16" customWidth="1" min="8" max="8"/>
  </cols>
  <sheetData>
    <row r="1" ht="28" customHeight="1">
      <c r="A1" s="1" t="inlineStr">
        <is>
          <t>Lists &amp; Settings</t>
        </is>
      </c>
    </row>
    <row r="2" ht="30" customHeight="1">
      <c r="A2" s="19" t="inlineStr">
        <is>
          <t>Edit list values and wait targets carefully. Existing records are not automatically renamed when a list item changes.</t>
        </is>
      </c>
    </row>
    <row r="4">
      <c r="A4" s="2" t="inlineStr">
        <is>
          <t>Visit Type</t>
        </is>
      </c>
      <c r="B4" s="2" t="inlineStr">
        <is>
          <t>Wait Target (Min)</t>
        </is>
      </c>
      <c r="D4" s="2" t="inlineStr">
        <is>
          <t>Clinic</t>
        </is>
      </c>
      <c r="E4" s="2" t="inlineStr">
        <is>
          <t>Dashboard Clinic</t>
        </is>
      </c>
      <c r="G4" s="2" t="inlineStr">
        <is>
          <t>Status</t>
        </is>
      </c>
    </row>
    <row r="5">
      <c r="A5" s="28" t="inlineStr">
        <is>
          <t>Scheduled Visit</t>
        </is>
      </c>
      <c r="B5" s="28" t="n">
        <v>15</v>
      </c>
      <c r="D5" s="28" t="inlineStr">
        <is>
          <t>Harborview Family Clinic</t>
        </is>
      </c>
      <c r="E5" s="28" t="inlineStr">
        <is>
          <t>All</t>
        </is>
      </c>
      <c r="G5" s="28" t="inlineStr">
        <is>
          <t>Waiting</t>
        </is>
      </c>
    </row>
    <row r="6">
      <c r="A6" s="28" t="inlineStr">
        <is>
          <t>New Visitor</t>
        </is>
      </c>
      <c r="B6" s="28" t="n">
        <v>20</v>
      </c>
      <c r="D6" s="28" t="inlineStr">
        <is>
          <t>Willow East Medical Office</t>
        </is>
      </c>
      <c r="E6" s="28" t="inlineStr">
        <is>
          <t>Harborview Family Clinic</t>
        </is>
      </c>
      <c r="G6" s="28" t="inlineStr">
        <is>
          <t>Checking In</t>
        </is>
      </c>
    </row>
    <row r="7">
      <c r="A7" s="28" t="inlineStr">
        <is>
          <t>Follow-Up</t>
        </is>
      </c>
      <c r="B7" s="28" t="n">
        <v>15</v>
      </c>
      <c r="D7" s="28" t="inlineStr">
        <is>
          <t>North Ridge Clinic</t>
        </is>
      </c>
      <c r="E7" s="28" t="inlineStr">
        <is>
          <t>Willow East Medical Office</t>
        </is>
      </c>
      <c r="G7" s="28" t="inlineStr">
        <is>
          <t>Ready for Room</t>
        </is>
      </c>
    </row>
    <row r="8">
      <c r="A8" s="28" t="inlineStr">
        <is>
          <t>Walk-In</t>
        </is>
      </c>
      <c r="B8" s="28" t="n">
        <v>10</v>
      </c>
      <c r="D8" s="28" t="inlineStr">
        <is>
          <t>Cedar Crossing Clinic</t>
        </is>
      </c>
      <c r="E8" s="28" t="inlineStr">
        <is>
          <t>North Ridge Clinic</t>
        </is>
      </c>
      <c r="G8" s="28" t="inlineStr">
        <is>
          <t>On Hold</t>
        </is>
      </c>
    </row>
    <row r="9">
      <c r="A9" s="28" t="inlineStr">
        <is>
          <t>Lab-Only Visit</t>
        </is>
      </c>
      <c r="B9" s="28" t="n">
        <v>10</v>
      </c>
      <c r="E9" s="28" t="inlineStr">
        <is>
          <t>Cedar Crossing Clinic</t>
        </is>
      </c>
      <c r="G9" s="28" t="inlineStr">
        <is>
          <t>Canceled</t>
        </is>
      </c>
    </row>
    <row r="10">
      <c r="A10" s="28" t="inlineStr">
        <is>
          <t>Procedure Check-In</t>
        </is>
      </c>
      <c r="B10" s="28" t="n">
        <v>15</v>
      </c>
      <c r="G10" s="28" t="inlineStr">
        <is>
          <t>Left Before Check-In</t>
        </is>
      </c>
    </row>
    <row r="13">
      <c r="A13" s="2" t="inlineStr">
        <is>
          <t>Priority</t>
        </is>
      </c>
      <c r="C13" s="2" t="inlineStr">
        <is>
          <t>Assigned Desk</t>
        </is>
      </c>
      <c r="E13" s="2" t="inlineStr">
        <is>
          <t>Delay Reason</t>
        </is>
      </c>
      <c r="G13" s="2" t="inlineStr">
        <is>
          <t>Setting Check</t>
        </is>
      </c>
    </row>
    <row r="14">
      <c r="A14" s="28" t="inlineStr">
        <is>
          <t>Standard</t>
        </is>
      </c>
      <c r="C14" s="28" t="inlineStr">
        <is>
          <t>Front Desk 1</t>
        </is>
      </c>
      <c r="E14" s="28" t="inlineStr">
        <is>
          <t>None</t>
        </is>
      </c>
      <c r="G14" s="29" t="inlineStr">
        <is>
          <t>Blank Clinic Names</t>
        </is>
      </c>
      <c r="H14" s="30">
        <f>COUNTBLANK($D$5:$D$8)</f>
        <v/>
      </c>
    </row>
    <row r="15">
      <c r="A15" s="28" t="inlineStr">
        <is>
          <t>Time-Sensitive</t>
        </is>
      </c>
      <c r="C15" s="28" t="inlineStr">
        <is>
          <t>Front Desk 2</t>
        </is>
      </c>
      <c r="E15" s="28" t="inlineStr">
        <is>
          <t>Forms Incomplete</t>
        </is>
      </c>
      <c r="G15" s="29" t="inlineStr">
        <is>
          <t>Duplicate Clinic Names</t>
        </is>
      </c>
      <c r="H15" s="30">
        <f>SUMPRODUCT(($D$5:$D$8&lt;&gt;"")*(COUNTIF($D$5:$D$8,$D$5:$D$8)&gt;1))</f>
        <v/>
      </c>
    </row>
    <row r="16">
      <c r="C16" s="28" t="inlineStr">
        <is>
          <t>Front Desk 3</t>
        </is>
      </c>
      <c r="E16" s="28" t="inlineStr">
        <is>
          <t>Identity Review</t>
        </is>
      </c>
      <c r="G16" s="29" t="inlineStr">
        <is>
          <t>Invalid Wait Targets</t>
        </is>
      </c>
      <c r="H16" s="30">
        <f>SUMPRODUCT(($A$5:$A$10&lt;&gt;"")*(1-ISNUMBER($B$5:$B$10)))+COUNTIF($B$5:$B$10,"&lt;1")+COUNTIF($B$5:$B$10,"&gt;120")</f>
        <v/>
      </c>
    </row>
    <row r="17">
      <c r="A17" s="31" t="inlineStr">
        <is>
          <t>Priority is an operational queue label and does not provide clinical guidance.</t>
        </is>
      </c>
      <c r="C17" s="28" t="inlineStr">
        <is>
          <t>Front Desk 4</t>
        </is>
      </c>
      <c r="E17" s="28" t="inlineStr">
        <is>
          <t>Coverage Information</t>
        </is>
      </c>
      <c r="G17" s="29" t="inlineStr">
        <is>
          <t>Blank Visit Types</t>
        </is>
      </c>
      <c r="H17" s="30">
        <f>COUNTBLANK($A$5:$A$10)</f>
        <v/>
      </c>
    </row>
    <row r="18">
      <c r="C18" s="28" t="inlineStr">
        <is>
          <t>Front Desk 5</t>
        </is>
      </c>
      <c r="E18" s="28" t="inlineStr">
        <is>
          <t>Language Assistance</t>
        </is>
      </c>
      <c r="G18" s="29" t="inlineStr">
        <is>
          <t>Overall Settings Status</t>
        </is>
      </c>
      <c r="H18" s="30">
        <f>IF(SUM($H$14:$H$17)=0,"OK","REVIEW")</f>
        <v/>
      </c>
    </row>
    <row r="19">
      <c r="C19" s="28" t="inlineStr">
        <is>
          <t>Check-In Kiosk</t>
        </is>
      </c>
      <c r="E19" s="28" t="inlineStr">
        <is>
          <t>System Delay</t>
        </is>
      </c>
    </row>
    <row r="20">
      <c r="E20" s="28" t="inlineStr">
        <is>
          <t>Visitor Left</t>
        </is>
      </c>
    </row>
    <row r="21">
      <c r="E21" s="28" t="inlineStr">
        <is>
          <t>Visit Canceled</t>
        </is>
      </c>
    </row>
  </sheetData>
  <mergeCells count="1">
    <mergeCell ref="A1:H1"/>
  </mergeCells>
  <conditionalFormatting sqref="H18">
    <cfRule type="expression" priority="1" dxfId="8">
      <formula>$H$18="OK"</formula>
    </cfRule>
    <cfRule type="expression" priority="2" dxfId="2">
      <formula>$H$18="REVIEW"</formula>
    </cfRule>
  </conditionalFormatting>
  <dataValidations count="1">
    <dataValidation sqref="B5:B10" showDropDown="0" showInputMessage="0" showErrorMessage="0" allowBlank="0" errorTitle="Invalid Wait Target" error="Enter a wait target from 1 through 120 minutes." type="whole" errorStyle="stop" operator="between">
      <formula1>1</formula1>
      <formula2>120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28" customHeight="1">
      <c r="A1" s="1" t="inlineStr">
        <is>
          <t>Clinic Check-In Queue Tracker Instructions</t>
        </is>
      </c>
    </row>
    <row r="3" ht="22" customHeight="1">
      <c r="A3" s="12" t="inlineStr">
        <is>
          <t>1 — Getting Started</t>
        </is>
      </c>
      <c r="B3" s="12" t="n"/>
      <c r="C3" s="12" t="n"/>
      <c r="D3" s="12" t="n"/>
      <c r="E3" s="12" t="n"/>
      <c r="F3" s="12" t="n"/>
      <c r="G3" s="12" t="n"/>
      <c r="H3" s="12" t="n"/>
    </row>
    <row r="4" ht="28" customHeight="1">
      <c r="A4" s="32" t="inlineStr">
        <is>
          <t>1. Select the operating date and clinic on the Dashboard.</t>
        </is>
      </c>
    </row>
    <row r="5" ht="28" customHeight="1">
      <c r="A5" s="32" t="inlineStr">
        <is>
          <t>2. Remove or replace the fictional example records before using the tracker for daily operations.</t>
        </is>
      </c>
    </row>
    <row r="6" ht="28" customHeight="1">
      <c r="A6" s="32" t="inlineStr">
        <is>
          <t>3. Enter one check-in per row on the Queue Tracker.</t>
        </is>
      </c>
    </row>
    <row r="7" ht="28" customHeight="1">
      <c r="A7" s="32" t="inlineStr">
        <is>
          <t>4. Use a unique Queue ID and a nonidentifying visitor alias.</t>
        </is>
      </c>
    </row>
    <row r="8" ht="28" customHeight="1">
      <c r="A8" s="32" t="inlineStr">
        <is>
          <t>5. Complete the arrival and status fields as the visitor moves through check-in.</t>
        </is>
      </c>
    </row>
    <row r="9" ht="28" customHeight="1">
      <c r="A9" s="32" t="inlineStr">
        <is>
          <t>6. Review Queue Alert and Data Check before closing or handing off the queue.</t>
        </is>
      </c>
    </row>
    <row r="11" ht="22" customHeight="1">
      <c r="A11" s="12" t="inlineStr">
        <is>
          <t>2 — Timestamp Definitions</t>
        </is>
      </c>
      <c r="B11" s="12" t="n"/>
      <c r="C11" s="12" t="n"/>
      <c r="D11" s="12" t="n"/>
      <c r="E11" s="12" t="n"/>
      <c r="F11" s="12" t="n"/>
      <c r="G11" s="12" t="n"/>
      <c r="H11" s="12" t="n"/>
    </row>
    <row r="12">
      <c r="A12" s="33" t="inlineStr">
        <is>
          <t>Field</t>
        </is>
      </c>
      <c r="C12" s="33" t="inlineStr">
        <is>
          <t>Definition</t>
        </is>
      </c>
    </row>
    <row r="13" ht="28" customHeight="1">
      <c r="A13" s="29" t="inlineStr">
        <is>
          <t>Arrival Time</t>
        </is>
      </c>
      <c r="C13" s="34" t="inlineStr">
        <is>
          <t>Time the visitor arrives or joins the check-in queue.</t>
        </is>
      </c>
    </row>
    <row r="14" ht="28" customHeight="1">
      <c r="A14" s="29" t="inlineStr">
        <is>
          <t>Check-In Start</t>
        </is>
      </c>
      <c r="C14" s="34" t="inlineStr">
        <is>
          <t>Time a staff member or kiosk begins check-in.</t>
        </is>
      </c>
    </row>
    <row r="15" ht="28" customHeight="1">
      <c r="A15" s="29" t="inlineStr">
        <is>
          <t>Check-In Complete</t>
        </is>
      </c>
      <c r="C15" s="34" t="inlineStr">
        <is>
          <t>Time registration and front-desk check-in are completed.</t>
        </is>
      </c>
    </row>
    <row r="16" ht="28" customHeight="1">
      <c r="A16" s="29" t="inlineStr">
        <is>
          <t>Ready for Room</t>
        </is>
      </c>
      <c r="C16" s="34" t="inlineStr">
        <is>
          <t>Time the visitor is released from check-in for the next workflow step.</t>
        </is>
      </c>
    </row>
    <row r="17" ht="28" customHeight="1">
      <c r="A17" s="29" t="inlineStr">
        <is>
          <t>Last Updated</t>
        </is>
      </c>
      <c r="C17" s="34" t="inlineStr">
        <is>
          <t>Most recent time a staff member reviewed or changed the record.</t>
        </is>
      </c>
    </row>
    <row r="19" ht="22" customHeight="1">
      <c r="A19" s="12" t="inlineStr">
        <is>
          <t>3 — Status Definitions</t>
        </is>
      </c>
      <c r="B19" s="12" t="n"/>
      <c r="C19" s="12" t="n"/>
      <c r="D19" s="12" t="n"/>
      <c r="E19" s="12" t="n"/>
      <c r="F19" s="12" t="n"/>
      <c r="G19" s="12" t="n"/>
      <c r="H19" s="12" t="n"/>
    </row>
    <row r="20" ht="28" customHeight="1">
      <c r="A20" s="29" t="inlineStr">
        <is>
          <t>Waiting</t>
        </is>
      </c>
      <c r="C20" s="34" t="inlineStr">
        <is>
          <t>Arrival recorded; check-in has not started.</t>
        </is>
      </c>
    </row>
    <row r="21" ht="28" customHeight="1">
      <c r="A21" s="29" t="inlineStr">
        <is>
          <t>Checking In</t>
        </is>
      </c>
      <c r="C21" s="34" t="inlineStr">
        <is>
          <t>Check-in is in progress.</t>
        </is>
      </c>
    </row>
    <row r="22" ht="28" customHeight="1">
      <c r="A22" s="29" t="inlineStr">
        <is>
          <t>Ready for Room</t>
        </is>
      </c>
      <c r="C22" s="34" t="inlineStr">
        <is>
          <t>Check-in is complete and the visitor is ready for the next workflow step.</t>
        </is>
      </c>
    </row>
    <row r="23" ht="28" customHeight="1">
      <c r="A23" s="29" t="inlineStr">
        <is>
          <t>On Hold</t>
        </is>
      </c>
      <c r="C23" s="34" t="inlineStr">
        <is>
          <t>Check-in is temporarily paused for an operational issue.</t>
        </is>
      </c>
    </row>
    <row r="24" ht="28" customHeight="1">
      <c r="A24" s="29" t="inlineStr">
        <is>
          <t>Canceled</t>
        </is>
      </c>
      <c r="C24" s="34" t="inlineStr">
        <is>
          <t>The visit or check-in was canceled.</t>
        </is>
      </c>
    </row>
    <row r="25" ht="28" customHeight="1">
      <c r="A25" s="29" t="inlineStr">
        <is>
          <t>Left Before Check-In</t>
        </is>
      </c>
      <c r="C25" s="34" t="inlineStr">
        <is>
          <t>The visitor departed before check-in was completed.</t>
        </is>
      </c>
    </row>
    <row r="27" ht="22" customHeight="1">
      <c r="A27" s="12" t="inlineStr">
        <is>
          <t>4 — Alert Definitions</t>
        </is>
      </c>
      <c r="B27" s="12" t="n"/>
      <c r="C27" s="12" t="n"/>
      <c r="D27" s="12" t="n"/>
      <c r="E27" s="12" t="n"/>
      <c r="F27" s="12" t="n"/>
      <c r="G27" s="12" t="n"/>
      <c r="H27" s="12" t="n"/>
    </row>
    <row r="28">
      <c r="A28" s="29" t="inlineStr">
        <is>
          <t>Near target</t>
        </is>
      </c>
      <c r="C28" s="34" t="inlineStr">
        <is>
          <t>Active wait is at least 80% of the configured target.</t>
        </is>
      </c>
    </row>
    <row r="29">
      <c r="A29" s="29" t="inlineStr">
        <is>
          <t>Target exceeded</t>
        </is>
      </c>
      <c r="C29" s="34" t="inlineStr">
        <is>
          <t>Active wait is greater than the configured target.</t>
        </is>
      </c>
    </row>
    <row r="30">
      <c r="A30" s="29" t="inlineStr">
        <is>
          <t>On hold</t>
        </is>
      </c>
      <c r="C30" s="34" t="inlineStr">
        <is>
          <t>The record currently has On Hold status.</t>
        </is>
      </c>
    </row>
    <row r="31">
      <c r="A31" s="29" t="inlineStr">
        <is>
          <t>Review record</t>
        </is>
      </c>
      <c r="C31" s="34" t="inlineStr">
        <is>
          <t>Required fields or timestamp/status checks need attention.</t>
        </is>
      </c>
    </row>
    <row r="33" ht="22" customHeight="1">
      <c r="A33" s="12" t="inlineStr">
        <is>
          <t>5 — Data-Minimization Reminder</t>
        </is>
      </c>
      <c r="B33" s="12" t="n"/>
      <c r="C33" s="12" t="n"/>
      <c r="D33" s="12" t="n"/>
      <c r="E33" s="12" t="n"/>
      <c r="F33" s="12" t="n"/>
      <c r="G33" s="12" t="n"/>
      <c r="H33" s="12" t="n"/>
    </row>
    <row r="34" ht="44" customHeight="1">
      <c r="A34" s="35" t="inlineStr">
        <is>
          <t>Use operational aliases and queue details only. Do not enter diagnoses, clinical notes, member numbers, dates of birth, addresses, or other unnecessary sensitive information.</t>
        </is>
      </c>
    </row>
    <row r="36" ht="22" customHeight="1">
      <c r="A36" s="12" t="inlineStr">
        <is>
          <t>6 — Daily Review Checklist</t>
        </is>
      </c>
      <c r="B36" s="12" t="n"/>
      <c r="C36" s="12" t="n"/>
      <c r="D36" s="12" t="n"/>
      <c r="E36" s="12" t="n"/>
      <c r="F36" s="12" t="n"/>
      <c r="G36" s="12" t="n"/>
      <c r="H36" s="12" t="n"/>
    </row>
    <row r="37" ht="28" customHeight="1">
      <c r="A37" s="32" t="inlineStr">
        <is>
          <t>• Confirm the Dashboard service date and clinic.</t>
        </is>
      </c>
    </row>
    <row r="38" ht="28" customHeight="1">
      <c r="A38" s="32" t="inlineStr">
        <is>
          <t>• Review all Target Exceeded and Near Target records.</t>
        </is>
      </c>
    </row>
    <row r="39" ht="28" customHeight="1">
      <c r="A39" s="32" t="inlineStr">
        <is>
          <t>• Review On Hold records.</t>
        </is>
      </c>
    </row>
    <row r="40" ht="28" customHeight="1">
      <c r="A40" s="32" t="inlineStr">
        <is>
          <t>• Correct records marked INCOMPLETE, TIME ERROR, or STATUS/TIME MISMATCH.</t>
        </is>
      </c>
    </row>
    <row r="41" ht="28" customHeight="1">
      <c r="A41" s="32" t="inlineStr">
        <is>
          <t>• Confirm ready records include a Ready for Room timestamp.</t>
        </is>
      </c>
    </row>
    <row r="42" ht="28" customHeight="1">
      <c r="A42" s="32" t="inlineStr">
        <is>
          <t>• Update Last Updated when an active record changes.</t>
        </is>
      </c>
    </row>
    <row r="43" ht="28" customHeight="1">
      <c r="A43" s="32" t="inlineStr">
        <is>
          <t>• Save the workbook using the clinic’s approved local file-management process.</t>
        </is>
      </c>
    </row>
    <row r="45" ht="22" customHeight="1">
      <c r="A45" s="12" t="inlineStr">
        <is>
          <t>7 — Formula Behavior</t>
        </is>
      </c>
      <c r="B45" s="12" t="n"/>
      <c r="C45" s="12" t="n"/>
      <c r="D45" s="12" t="n"/>
      <c r="E45" s="12" t="n"/>
      <c r="F45" s="12" t="n"/>
      <c r="G45" s="12" t="n"/>
      <c r="H45" s="12" t="n"/>
    </row>
    <row r="46" ht="28" customHeight="1">
      <c r="A46" s="32" t="inlineStr">
        <is>
          <t>• Active Waiting and On Hold records use the workbook’s current time.</t>
        </is>
      </c>
    </row>
    <row r="47" ht="28" customHeight="1">
      <c r="A47" s="32" t="inlineStr">
        <is>
          <t>• Waiting values refresh when Excel or LibreOffice recalculates.</t>
        </is>
      </c>
    </row>
    <row r="48" ht="28" customHeight="1">
      <c r="A48" s="32" t="inlineStr">
        <is>
          <t>• Completed wait values stop changing after Check-In Start is entered.</t>
        </is>
      </c>
    </row>
    <row r="49" ht="28" customHeight="1">
      <c r="A49" s="32" t="inlineStr">
        <is>
          <t>• Blank input rows remain blank.</t>
        </is>
      </c>
    </row>
    <row r="50" ht="28" customHeight="1">
      <c r="A50" s="32" t="inlineStr">
        <is>
          <t>• Formula cells should not be overwritten.</t>
        </is>
      </c>
    </row>
    <row r="52" ht="22" customHeight="1">
      <c r="A52" s="12" t="inlineStr">
        <is>
          <t>8 — Disclaimer</t>
        </is>
      </c>
      <c r="B52" s="12" t="n"/>
      <c r="C52" s="12" t="n"/>
      <c r="D52" s="12" t="n"/>
      <c r="E52" s="12" t="n"/>
      <c r="F52" s="12" t="n"/>
      <c r="G52" s="12" t="n"/>
      <c r="H52" s="12" t="n"/>
    </row>
    <row r="53" ht="38" customHeight="1">
      <c r="A53" s="36" t="inlineStr">
        <is>
          <t>This workbook is an operational scheduling and queue-management aid. It does not provide clinical, legal, billing, payer, or regulatory advice.</t>
        </is>
      </c>
    </row>
  </sheetData>
  <mergeCells count="1">
    <mergeCell ref="A1:H1"/>
  </mergeCells>
  <pageMargins left="0.3" right="0.3" top="0.4" bottom="0.4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2026-09-06T06:07:08Z</dcterms:created>
  <dcterms:modified xmlns:dcterms="http://purl.org/dc/terms/" xmlns:xsi="http://www.w3.org/2001/XMLSchema-instance" xsi:type="dcterms:W3CDTF">2026-09-06T06:07:10+00:00Z</dcterms:modified>
</cp:coreProperties>
</file>