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AR Detail" sheetId="2" state="visible" r:id="rId2"/>
    <sheet xmlns:r="http://schemas.openxmlformats.org/officeDocument/2006/relationships" name="Lists &amp; Check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'AR Detail'!$A$1:$AA$501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666666"/>
      <sz val="11"/>
    </font>
    <font>
      <name val="Calibri"/>
      <b val="1"/>
      <color rgb="00FFFFFF"/>
      <sz val="10"/>
    </font>
    <font>
      <name val="Calibri"/>
      <b val="1"/>
      <color rgb="00183B4E"/>
      <sz val="12"/>
    </font>
    <font>
      <name val="Calibri"/>
      <color rgb="001F1F1F"/>
      <sz val="10"/>
    </font>
    <font>
      <name val="Calibri"/>
      <b val="1"/>
      <color rgb="001F1F1F"/>
      <sz val="10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2F6F73"/>
      </patternFill>
    </fill>
    <fill>
      <patternFill patternType="solid">
        <fgColor rgb="00FFF1C9"/>
      </patternFill>
    </fill>
    <fill>
      <patternFill patternType="solid">
        <fgColor rgb="00DDEBF7"/>
      </patternFill>
    </fill>
    <fill>
      <patternFill patternType="solid">
        <fgColor rgb="00FFFFFF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1" pivotButton="0" quotePrefix="0" xfId="0"/>
    <xf numFmtId="164" fontId="0" fillId="4" borderId="1" applyProtection="1" pivotButton="0" quotePrefix="0" xfId="0">
      <protection locked="0" hidden="0"/>
    </xf>
    <xf numFmtId="0" fontId="0" fillId="4" borderId="1" applyProtection="1" pivotButton="0" quotePrefix="0" xfId="0">
      <protection locked="0" hidden="0"/>
    </xf>
    <xf numFmtId="165" fontId="0" fillId="4" borderId="1" applyProtection="1" pivotButton="0" quotePrefix="0" xfId="0">
      <protection locked="0" hidden="0"/>
    </xf>
    <xf numFmtId="0" fontId="3" fillId="3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0" fontId="3" fillId="2" borderId="1" pivotButton="0" quotePrefix="0" xfId="0"/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4" borderId="1" applyAlignment="1" applyProtection="1" pivotButton="0" quotePrefix="0" xfId="0">
      <alignment horizontal="left" vertical="center"/>
      <protection locked="0" hidden="0"/>
    </xf>
    <xf numFmtId="164" fontId="0" fillId="4" borderId="1" applyAlignment="1" applyProtection="1" pivotButton="0" quotePrefix="0" xfId="0">
      <alignment horizontal="left" vertical="center"/>
      <protection locked="0" hidden="0"/>
    </xf>
    <xf numFmtId="165" fontId="0" fillId="4" borderId="1" applyAlignment="1" applyProtection="1" pivotButton="0" quotePrefix="0" xfId="0">
      <alignment horizontal="left" vertical="center"/>
      <protection locked="0" hidden="0"/>
    </xf>
    <xf numFmtId="165" fontId="0" fillId="5" borderId="1" applyAlignment="1" pivotButton="0" quotePrefix="0" xfId="0">
      <alignment horizontal="left" vertical="center"/>
    </xf>
    <xf numFmtId="164" fontId="0" fillId="5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left" vertical="center"/>
    </xf>
    <xf numFmtId="0" fontId="0" fillId="4" borderId="1" applyAlignment="1" applyProtection="1" pivotButton="0" quotePrefix="0" xfId="0">
      <alignment horizontal="left" vertical="top" wrapText="1"/>
      <protection locked="0" hidden="0"/>
    </xf>
    <xf numFmtId="0" fontId="0" fillId="5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left" vertical="top" wrapText="1"/>
    </xf>
    <xf numFmtId="0" fontId="5" fillId="4" borderId="1" pivotButton="0" quotePrefix="0" xfId="0"/>
    <xf numFmtId="0" fontId="5" fillId="6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top" wrapText="1"/>
    </xf>
    <xf numFmtId="0" fontId="5" fillId="0" borderId="1" pivotButton="0" quotePrefix="0" xfId="0"/>
    <xf numFmtId="0" fontId="1" fillId="2" borderId="0" pivotButton="0" quotePrefix="0" xfId="0"/>
    <xf numFmtId="0" fontId="0" fillId="6" borderId="1" applyAlignment="1" pivotButton="0" quotePrefix="0" xfId="0">
      <alignment horizontal="left" vertical="top" wrapText="1"/>
    </xf>
    <xf numFmtId="0" fontId="0" fillId="7" borderId="1" applyAlignment="1" pivotButton="0" quotePrefix="0" xfId="0">
      <alignment horizontal="left" vertical="top" wrapText="1"/>
    </xf>
    <xf numFmtId="164" fontId="0" fillId="4" borderId="1" applyProtection="1" pivotButton="0" quotePrefix="0" xfId="0">
      <protection locked="0" hidden="0"/>
    </xf>
    <xf numFmtId="165" fontId="0" fillId="4" borderId="1" applyProtection="1" pivotButton="0" quotePrefix="0" xfId="0">
      <protection locked="0" hidden="0"/>
    </xf>
    <xf numFmtId="165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5" fontId="0" fillId="0" borderId="1" pivotButton="0" quotePrefix="0" xfId="0"/>
    <xf numFmtId="166" fontId="0" fillId="0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4" fontId="0" fillId="4" borderId="1" applyAlignment="1" applyProtection="1" pivotButton="0" quotePrefix="0" xfId="0">
      <alignment horizontal="left" vertical="center"/>
      <protection locked="0" hidden="0"/>
    </xf>
    <xf numFmtId="165" fontId="0" fillId="4" borderId="1" applyAlignment="1" applyProtection="1" pivotButton="0" quotePrefix="0" xfId="0">
      <alignment horizontal="left" vertical="center"/>
      <protection locked="0" hidden="0"/>
    </xf>
    <xf numFmtId="165" fontId="0" fillId="5" borderId="1" applyAlignment="1" pivotButton="0" quotePrefix="0" xfId="0">
      <alignment horizontal="left" vertical="center"/>
    </xf>
    <xf numFmtId="164" fontId="0" fillId="5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Positive AR by Aging Bucket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'Dashboard'!B17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'Dashboard'!$A$18:$A$22</f>
            </numRef>
          </cat>
          <val>
            <numRef>
              <f>'Dashboard'!$B$18:$B$22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Positive AR by Payer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'Dashboard'!F17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'Dashboard'!$E$18:$E$24</f>
            </numRef>
          </cat>
          <val>
            <numRef>
              <f>'Dashboard'!$F$18:$F$24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Workbook</author>
  </authors>
  <commentList>
    <comment ref="B4" authorId="0" shapeId="0">
      <text>
        <t>Aging and follow-up alerts are evaluated through this date.</t>
      </text>
    </comment>
    <comment ref="B5" authorId="0" shapeId="0">
      <text>
        <t>Select Service Date or Claim Submitted Date as the aging basis.</t>
      </text>
    </comment>
    <comment ref="B6" authorId="0" shapeId="0">
      <text>
        <t>Balances at or above this amount receive elevated priority.</t>
      </text>
    </comment>
    <comment ref="B7" authorId="0" shapeId="0">
      <text>
        <t>Used to identify records without recent follow-up.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8</col>
      <colOff>0</colOff>
      <row>3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17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Accounts Receivable Aging Dashboard</t>
        </is>
      </c>
    </row>
    <row r="2">
      <c r="A2" s="2" t="inlineStr">
        <is>
          <t>Operational summary based on the records entered on AR Detail</t>
        </is>
      </c>
    </row>
    <row r="3"/>
    <row r="4">
      <c r="A4" s="3" t="inlineStr">
        <is>
          <t>As of Date</t>
        </is>
      </c>
      <c r="B4" s="34" t="n">
        <v>46271</v>
      </c>
    </row>
    <row r="5">
      <c r="A5" s="3" t="inlineStr">
        <is>
          <t>Aging Basis</t>
        </is>
      </c>
      <c r="B5" s="5" t="inlineStr">
        <is>
          <t>Service Date</t>
        </is>
      </c>
    </row>
    <row r="6">
      <c r="A6" s="3" t="inlineStr">
        <is>
          <t>High-Balance Threshold</t>
        </is>
      </c>
      <c r="B6" s="35" t="n">
        <v>1000</v>
      </c>
    </row>
    <row r="7">
      <c r="A7" s="3" t="inlineStr">
        <is>
          <t>Follow-Up Alert Days</t>
        </is>
      </c>
      <c r="B7" s="5" t="n">
        <v>7</v>
      </c>
    </row>
    <row r="8"/>
    <row r="9"/>
    <row r="10">
      <c r="A10" s="7" t="inlineStr">
        <is>
          <t>Total Positive AR</t>
        </is>
      </c>
      <c r="B10" s="36">
        <f>SUMIF('AR Detail'!$K$2:$K$501,"&gt;0",'AR Detail'!$K$2:$K$501)</f>
        <v/>
      </c>
      <c r="C10" s="7" t="inlineStr">
        <is>
          <t>Open AR Records</t>
        </is>
      </c>
      <c r="D10" s="9">
        <f>COUNTIF('AR Detail'!$K$2:$K$501,"&gt;0")</f>
        <v/>
      </c>
      <c r="E10" s="7" t="inlineStr">
        <is>
          <t>AR Over 90 Days</t>
        </is>
      </c>
      <c r="F10" s="36">
        <f>SUM('AR Detail'!$R$2:$S$501)</f>
        <v/>
      </c>
      <c r="G10" s="7" t="inlineStr">
        <is>
          <t>Credit Balances</t>
        </is>
      </c>
      <c r="H10" s="36">
        <f>-SUMIF('AR Detail'!$K$2:$K$501,"&lt;0",'AR Detail'!$K$2:$K$501)</f>
        <v/>
      </c>
    </row>
    <row r="11"/>
    <row r="12">
      <c r="A12" s="7" t="inlineStr">
        <is>
          <t>Denied Positive AR</t>
        </is>
      </c>
      <c r="B12" s="36">
        <f>SUMIFS('AR Detail'!$K$2:$K$501,'AR Detail'!$U$2:$U$501,"Yes",'AR Detail'!$K$2:$K$501,"&gt;0")</f>
        <v/>
      </c>
      <c r="C12" s="7" t="inlineStr">
        <is>
          <t>Follow-Ups Due</t>
        </is>
      </c>
      <c r="D12" s="9">
        <f>COUNTIFS('AR Detail'!$W$2:$W$501,"&lt;&gt;",'AR Detail'!$W$2:$W$501,"&lt;="&amp;$B$4,'AR Detail'!$K$2:$K$501,"&gt;0")</f>
        <v/>
      </c>
      <c r="E12" s="7" t="inlineStr">
        <is>
          <t>Critical Records</t>
        </is>
      </c>
      <c r="F12" s="9">
        <f>COUNTIF('AR Detail'!$Y$2:$Y$501,"Critical")</f>
        <v/>
      </c>
      <c r="G12" s="7" t="inlineStr">
        <is>
          <t>Data Quality Issues</t>
        </is>
      </c>
      <c r="H12" s="9">
        <f>COUNTIF('AR Detail'!$AA$2:$AA$501,"&lt;&gt;")</f>
        <v/>
      </c>
    </row>
    <row r="13"/>
    <row r="14">
      <c r="A14" s="7" t="inlineStr">
        <is>
          <t>Average Positive Balance</t>
        </is>
      </c>
      <c r="B14" s="36">
        <f>IF(D10=0,0,B10/D10)</f>
        <v/>
      </c>
      <c r="C14" s="7" t="inlineStr">
        <is>
          <t>Percent Over 90 Days</t>
        </is>
      </c>
      <c r="D14" s="37">
        <f>IF(B10=0,0,F10/B10)</f>
        <v/>
      </c>
      <c r="E14" s="7" t="inlineStr">
        <is>
          <t>No Follow-Up Scheduled</t>
        </is>
      </c>
      <c r="F14" s="9">
        <f>COUNTIFS('AR Detail'!$W$2:$W$501,"",'AR Detail'!$K$2:$K$501,"&gt;0")</f>
        <v/>
      </c>
      <c r="G14" s="7" t="inlineStr">
        <is>
          <t>Records Over 120 Days</t>
        </is>
      </c>
      <c r="H14" s="9">
        <f>COUNTIF('AR Detail'!$S$2:$S$501,"&gt;0")</f>
        <v/>
      </c>
    </row>
    <row r="15">
      <c r="D15">
        <f>""</f>
        <v/>
      </c>
      <c r="H15">
        <f>""</f>
        <v/>
      </c>
    </row>
    <row r="16">
      <c r="D16">
        <f>""</f>
        <v/>
      </c>
      <c r="H16">
        <f>""</f>
        <v/>
      </c>
    </row>
    <row r="17">
      <c r="A17" s="11" t="inlineStr">
        <is>
          <t>Aging Bucket</t>
        </is>
      </c>
      <c r="B17" s="11" t="inlineStr">
        <is>
          <t>Positive AR</t>
        </is>
      </c>
      <c r="C17" s="11" t="inlineStr">
        <is>
          <t>Percent of Positive AR</t>
        </is>
      </c>
      <c r="D17">
        <f>""</f>
        <v/>
      </c>
      <c r="E17" s="11" t="inlineStr">
        <is>
          <t>Payer</t>
        </is>
      </c>
      <c r="F17" s="11" t="inlineStr">
        <is>
          <t>Positive AR</t>
        </is>
      </c>
      <c r="G17" s="11" t="inlineStr">
        <is>
          <t>Open Records</t>
        </is>
      </c>
      <c r="H17">
        <f>""</f>
        <v/>
      </c>
    </row>
    <row r="18">
      <c r="A18" s="12" t="inlineStr">
        <is>
          <t>0–30 Days</t>
        </is>
      </c>
      <c r="B18" s="38">
        <f>SUMIF('AR Detail'!$O$2:$O$501,"&gt;0",'AR Detail'!$O$2:$O$501)</f>
        <v/>
      </c>
      <c r="C18" s="39">
        <f>IF($B$23=0,0,B18/$B$23)</f>
        <v/>
      </c>
      <c r="D18">
        <f>""</f>
        <v/>
      </c>
      <c r="E18" s="12" t="inlineStr">
        <is>
          <t>Blue Mesa Health Plan</t>
        </is>
      </c>
      <c r="F18" s="38">
        <f>SUMIFS('AR Detail'!$K$2:$K$501,'AR Detail'!$D$2:$D$501,E18,'AR Detail'!$K$2:$K$501,"&gt;0")</f>
        <v/>
      </c>
      <c r="G18" s="12">
        <f>COUNTIFS('AR Detail'!$D$2:$D$501,E18,'AR Detail'!$K$2:$K$501,"&gt;0")</f>
        <v/>
      </c>
      <c r="H18">
        <f>""</f>
        <v/>
      </c>
    </row>
    <row r="19">
      <c r="A19" s="12" t="inlineStr">
        <is>
          <t>31–60 Days</t>
        </is>
      </c>
      <c r="B19" s="38">
        <f>SUMIF('AR Detail'!$P$2:$P$501,"&gt;0",'AR Detail'!$P$2:$P$501)</f>
        <v/>
      </c>
      <c r="C19" s="39">
        <f>IF($B$23=0,0,B19/$B$23)</f>
        <v/>
      </c>
      <c r="D19">
        <f>""</f>
        <v/>
      </c>
      <c r="E19" s="12" t="inlineStr">
        <is>
          <t>Northstar Commercial</t>
        </is>
      </c>
      <c r="F19" s="38">
        <f>SUMIFS('AR Detail'!$K$2:$K$501,'AR Detail'!$D$2:$D$501,E19,'AR Detail'!$K$2:$K$501,"&gt;0")</f>
        <v/>
      </c>
      <c r="G19" s="12">
        <f>COUNTIFS('AR Detail'!$D$2:$D$501,E19,'AR Detail'!$K$2:$K$501,"&gt;0")</f>
        <v/>
      </c>
      <c r="H19">
        <f>""</f>
        <v/>
      </c>
    </row>
    <row r="20">
      <c r="A20" s="12" t="inlineStr">
        <is>
          <t>61–90 Days</t>
        </is>
      </c>
      <c r="B20" s="38">
        <f>SUMIF('AR Detail'!$Q$2:$Q$501,"&gt;0",'AR Detail'!$Q$2:$Q$501)</f>
        <v/>
      </c>
      <c r="C20" s="39">
        <f>IF($B$23=0,0,B20/$B$23)</f>
        <v/>
      </c>
      <c r="D20">
        <f>""</f>
        <v/>
      </c>
      <c r="E20" s="12" t="inlineStr">
        <is>
          <t>HarborPoint Medicare Advantage</t>
        </is>
      </c>
      <c r="F20" s="38">
        <f>SUMIFS('AR Detail'!$K$2:$K$501,'AR Detail'!$D$2:$D$501,E20,'AR Detail'!$K$2:$K$501,"&gt;0")</f>
        <v/>
      </c>
      <c r="G20" s="12">
        <f>COUNTIFS('AR Detail'!$D$2:$D$501,E20,'AR Detail'!$K$2:$K$501,"&gt;0")</f>
        <v/>
      </c>
      <c r="H20">
        <f>""</f>
        <v/>
      </c>
    </row>
    <row r="21">
      <c r="A21" s="12" t="inlineStr">
        <is>
          <t>91–120 Days</t>
        </is>
      </c>
      <c r="B21" s="38">
        <f>SUMIF('AR Detail'!$R$2:$R$501,"&gt;0",'AR Detail'!$R$2:$R$501)</f>
        <v/>
      </c>
      <c r="C21" s="39">
        <f>IF($B$23=0,0,B21/$B$23)</f>
        <v/>
      </c>
      <c r="D21">
        <f>""</f>
        <v/>
      </c>
      <c r="E21" s="12" t="inlineStr">
        <is>
          <t>Evergreen Medicaid Plan</t>
        </is>
      </c>
      <c r="F21" s="38">
        <f>SUMIFS('AR Detail'!$K$2:$K$501,'AR Detail'!$D$2:$D$501,E21,'AR Detail'!$K$2:$K$501,"&gt;0")</f>
        <v/>
      </c>
      <c r="G21" s="12">
        <f>COUNTIFS('AR Detail'!$D$2:$D$501,E21,'AR Detail'!$K$2:$K$501,"&gt;0")</f>
        <v/>
      </c>
      <c r="H21">
        <f>""</f>
        <v/>
      </c>
    </row>
    <row r="22">
      <c r="A22" s="12" t="inlineStr">
        <is>
          <t>Over 120 Days</t>
        </is>
      </c>
      <c r="B22" s="38">
        <f>SUMIF('AR Detail'!$S$2:$S$501,"&gt;0",'AR Detail'!$S$2:$S$501)</f>
        <v/>
      </c>
      <c r="C22" s="39">
        <f>IF($B$23=0,0,B22/$B$23)</f>
        <v/>
      </c>
      <c r="D22">
        <f>""</f>
        <v/>
      </c>
      <c r="E22" s="12" t="inlineStr">
        <is>
          <t>Pioneer Employer Health</t>
        </is>
      </c>
      <c r="F22" s="38">
        <f>SUMIFS('AR Detail'!$K$2:$K$501,'AR Detail'!$D$2:$D$501,E22,'AR Detail'!$K$2:$K$501,"&gt;0")</f>
        <v/>
      </c>
      <c r="G22" s="12">
        <f>COUNTIFS('AR Detail'!$D$2:$D$501,E22,'AR Detail'!$K$2:$K$501,"&gt;0")</f>
        <v/>
      </c>
      <c r="H22">
        <f>""</f>
        <v/>
      </c>
    </row>
    <row r="23">
      <c r="A23" s="12" t="inlineStr">
        <is>
          <t>Total</t>
        </is>
      </c>
      <c r="B23" s="38">
        <f>SUM(B18:B22)</f>
        <v/>
      </c>
      <c r="C23" s="39">
        <f>IF(B23=0,0,SUM(C18:C22))</f>
        <v/>
      </c>
      <c r="D23">
        <f>""</f>
        <v/>
      </c>
      <c r="E23" s="12" t="inlineStr">
        <is>
          <t>Summit Senior Plan</t>
        </is>
      </c>
      <c r="F23" s="38">
        <f>SUMIFS('AR Detail'!$K$2:$K$501,'AR Detail'!$D$2:$D$501,E23,'AR Detail'!$K$2:$K$501,"&gt;0")</f>
        <v/>
      </c>
      <c r="G23" s="12">
        <f>COUNTIFS('AR Detail'!$D$2:$D$501,E23,'AR Detail'!$K$2:$K$501,"&gt;0")</f>
        <v/>
      </c>
      <c r="H23">
        <f>""</f>
        <v/>
      </c>
    </row>
    <row r="24">
      <c r="B24" s="40" t="n"/>
      <c r="C24" s="41" t="n"/>
      <c r="D24">
        <f>""</f>
        <v/>
      </c>
      <c r="E24" s="12" t="inlineStr">
        <is>
          <t>Self-Pay</t>
        </is>
      </c>
      <c r="F24" s="38">
        <f>SUMIFS('AR Detail'!$K$2:$K$501,'AR Detail'!$D$2:$D$501,E24,'AR Detail'!$K$2:$K$501,"&gt;0")</f>
        <v/>
      </c>
      <c r="G24" s="12">
        <f>COUNTIFS('AR Detail'!$D$2:$D$501,E24,'AR Detail'!$K$2:$K$501,"&gt;0")</f>
        <v/>
      </c>
      <c r="H24">
        <f>""</f>
        <v/>
      </c>
    </row>
    <row r="25">
      <c r="B25" s="40" t="n"/>
      <c r="C25" s="41" t="n"/>
      <c r="D25">
        <f>""</f>
        <v/>
      </c>
      <c r="E25" s="12" t="inlineStr">
        <is>
          <t>Listed Payer Total</t>
        </is>
      </c>
      <c r="F25" s="38">
        <f>SUM(F18:F24)</f>
        <v/>
      </c>
      <c r="G25" s="12">
        <f>SUM(G18:G24)</f>
        <v/>
      </c>
      <c r="H25">
        <f>""</f>
        <v/>
      </c>
    </row>
    <row r="26">
      <c r="D26">
        <f>""</f>
        <v/>
      </c>
      <c r="F26">
        <f>""</f>
        <v/>
      </c>
      <c r="G26">
        <f>""</f>
        <v/>
      </c>
      <c r="H26">
        <f>""</f>
        <v/>
      </c>
    </row>
    <row r="27">
      <c r="A27" s="11" t="inlineStr">
        <is>
          <t>Clinic</t>
        </is>
      </c>
      <c r="B27" s="11" t="inlineStr">
        <is>
          <t>Positive AR</t>
        </is>
      </c>
      <c r="C27" s="11" t="inlineStr">
        <is>
          <t>Open Records</t>
        </is>
      </c>
      <c r="D27">
        <f>""</f>
        <v/>
      </c>
      <c r="F27">
        <f>""</f>
        <v/>
      </c>
      <c r="G27">
        <f>""</f>
        <v/>
      </c>
      <c r="H27">
        <f>""</f>
        <v/>
      </c>
    </row>
    <row r="28">
      <c r="A28" s="12" t="inlineStr">
        <is>
          <t>Cedar Grove Family Clinic</t>
        </is>
      </c>
      <c r="B28" s="38">
        <f>SUMIFS('AR Detail'!$K$2:$K$501,'AR Detail'!$B$2:$B$501,A28,'AR Detail'!$K$2:$K$501,"&gt;0")</f>
        <v/>
      </c>
      <c r="C28" s="12">
        <f>COUNTIFS('AR Detail'!$B$2:$B$501,A28,'AR Detail'!$K$2:$K$501,"&gt;0")</f>
        <v/>
      </c>
      <c r="D28">
        <f>""</f>
        <v/>
      </c>
      <c r="F28">
        <f>""</f>
        <v/>
      </c>
      <c r="G28">
        <f>""</f>
        <v/>
      </c>
      <c r="H28">
        <f>""</f>
        <v/>
      </c>
    </row>
    <row r="29">
      <c r="A29" s="12" t="inlineStr">
        <is>
          <t>Lakeview Medical Office</t>
        </is>
      </c>
      <c r="B29" s="38">
        <f>SUMIFS('AR Detail'!$K$2:$K$501,'AR Detail'!$B$2:$B$501,A29,'AR Detail'!$K$2:$K$501,"&gt;0")</f>
        <v/>
      </c>
      <c r="C29" s="12">
        <f>COUNTIFS('AR Detail'!$B$2:$B$501,A29,'AR Detail'!$K$2:$K$501,"&gt;0")</f>
        <v/>
      </c>
      <c r="D29">
        <f>""</f>
        <v/>
      </c>
      <c r="F29">
        <f>""</f>
        <v/>
      </c>
      <c r="G29">
        <f>""</f>
        <v/>
      </c>
      <c r="H29">
        <f>""</f>
        <v/>
      </c>
    </row>
    <row r="30">
      <c r="A30" s="12" t="inlineStr">
        <is>
          <t>Pine Street Primary Care</t>
        </is>
      </c>
      <c r="B30" s="38">
        <f>SUMIFS('AR Detail'!$K$2:$K$501,'AR Detail'!$B$2:$B$501,A30,'AR Detail'!$K$2:$K$501,"&gt;0")</f>
        <v/>
      </c>
      <c r="C30" s="12">
        <f>COUNTIFS('AR Detail'!$B$2:$B$501,A30,'AR Detail'!$K$2:$K$501,"&gt;0")</f>
        <v/>
      </c>
      <c r="D30">
        <f>""</f>
        <v/>
      </c>
      <c r="F30">
        <f>""</f>
        <v/>
      </c>
      <c r="G30">
        <f>""</f>
        <v/>
      </c>
      <c r="H30">
        <f>""</f>
        <v/>
      </c>
    </row>
    <row r="31">
      <c r="A31" s="12" t="inlineStr">
        <is>
          <t>Westfield Internal Medicine</t>
        </is>
      </c>
      <c r="B31" s="38">
        <f>SUMIFS('AR Detail'!$K$2:$K$501,'AR Detail'!$B$2:$B$501,A31,'AR Detail'!$K$2:$K$501,"&gt;0")</f>
        <v/>
      </c>
      <c r="C31" s="12">
        <f>COUNTIFS('AR Detail'!$B$2:$B$501,A31,'AR Detail'!$K$2:$K$501,"&gt;0")</f>
        <v/>
      </c>
      <c r="D31">
        <f>""</f>
        <v/>
      </c>
      <c r="F31">
        <f>""</f>
        <v/>
      </c>
      <c r="G31">
        <f>""</f>
        <v/>
      </c>
      <c r="H31">
        <f>""</f>
        <v/>
      </c>
    </row>
    <row r="32">
      <c r="A32" s="12" t="inlineStr">
        <is>
          <t>Clinic Total</t>
        </is>
      </c>
      <c r="B32" s="38">
        <f>SUM(B28:B31)</f>
        <v/>
      </c>
      <c r="C32" s="12">
        <f>SUM(C28:C31)</f>
        <v/>
      </c>
      <c r="D32">
        <f>""</f>
        <v/>
      </c>
      <c r="F32">
        <f>""</f>
        <v/>
      </c>
      <c r="G32">
        <f>""</f>
        <v/>
      </c>
      <c r="H32">
        <f>""</f>
        <v/>
      </c>
    </row>
    <row r="33">
      <c r="B33">
        <f>""</f>
        <v/>
      </c>
      <c r="C33">
        <f>""</f>
        <v/>
      </c>
      <c r="D33">
        <f>""</f>
        <v/>
      </c>
      <c r="F33">
        <f>""</f>
        <v/>
      </c>
      <c r="G33">
        <f>""</f>
        <v/>
      </c>
      <c r="H33">
        <f>""</f>
        <v/>
      </c>
    </row>
    <row r="34">
      <c r="B34">
        <f>""</f>
        <v/>
      </c>
      <c r="C34">
        <f>""</f>
        <v/>
      </c>
      <c r="D34">
        <f>""</f>
        <v/>
      </c>
      <c r="F34">
        <f>""</f>
        <v/>
      </c>
      <c r="G34">
        <f>""</f>
        <v/>
      </c>
      <c r="H34">
        <f>""</f>
        <v/>
      </c>
    </row>
    <row r="35">
      <c r="B35">
        <f>""</f>
        <v/>
      </c>
      <c r="C35">
        <f>""</f>
        <v/>
      </c>
      <c r="D35">
        <f>""</f>
        <v/>
      </c>
      <c r="F35">
        <f>""</f>
        <v/>
      </c>
      <c r="G35">
        <f>""</f>
        <v/>
      </c>
      <c r="H35">
        <f>""</f>
        <v/>
      </c>
    </row>
    <row r="36">
      <c r="B36">
        <f>""</f>
        <v/>
      </c>
      <c r="C36">
        <f>""</f>
        <v/>
      </c>
      <c r="D36">
        <f>""</f>
        <v/>
      </c>
      <c r="F36">
        <f>""</f>
        <v/>
      </c>
      <c r="G36">
        <f>""</f>
        <v/>
      </c>
      <c r="H36">
        <f>""</f>
        <v/>
      </c>
    </row>
    <row r="37">
      <c r="B37">
        <f>""</f>
        <v/>
      </c>
      <c r="C37">
        <f>""</f>
        <v/>
      </c>
      <c r="D37">
        <f>""</f>
        <v/>
      </c>
      <c r="F37">
        <f>""</f>
        <v/>
      </c>
      <c r="G37">
        <f>""</f>
        <v/>
      </c>
      <c r="H37">
        <f>""</f>
        <v/>
      </c>
    </row>
    <row r="38">
      <c r="B38">
        <f>""</f>
        <v/>
      </c>
      <c r="C38">
        <f>""</f>
        <v/>
      </c>
      <c r="D38">
        <f>""</f>
        <v/>
      </c>
      <c r="F38">
        <f>""</f>
        <v/>
      </c>
      <c r="G38">
        <f>""</f>
        <v/>
      </c>
      <c r="H38">
        <f>""</f>
        <v/>
      </c>
    </row>
    <row r="39">
      <c r="B39">
        <f>""</f>
        <v/>
      </c>
      <c r="C39">
        <f>""</f>
        <v/>
      </c>
      <c r="D39">
        <f>""</f>
        <v/>
      </c>
      <c r="F39">
        <f>""</f>
        <v/>
      </c>
      <c r="G39">
        <f>""</f>
        <v/>
      </c>
      <c r="H39">
        <f>""</f>
        <v/>
      </c>
    </row>
    <row r="40">
      <c r="B40">
        <f>""</f>
        <v/>
      </c>
      <c r="C40">
        <f>""</f>
        <v/>
      </c>
      <c r="D40">
        <f>""</f>
        <v/>
      </c>
      <c r="F40">
        <f>""</f>
        <v/>
      </c>
      <c r="G40">
        <f>""</f>
        <v/>
      </c>
      <c r="H40">
        <f>""</f>
        <v/>
      </c>
    </row>
    <row r="41">
      <c r="B41">
        <f>""</f>
        <v/>
      </c>
      <c r="C41">
        <f>""</f>
        <v/>
      </c>
      <c r="D41">
        <f>""</f>
        <v/>
      </c>
      <c r="F41">
        <f>""</f>
        <v/>
      </c>
      <c r="G41">
        <f>""</f>
        <v/>
      </c>
      <c r="H41">
        <f>""</f>
        <v/>
      </c>
    </row>
    <row r="42">
      <c r="B42">
        <f>""</f>
        <v/>
      </c>
      <c r="C42">
        <f>""</f>
        <v/>
      </c>
      <c r="D42">
        <f>""</f>
        <v/>
      </c>
      <c r="F42">
        <f>""</f>
        <v/>
      </c>
      <c r="G42">
        <f>""</f>
        <v/>
      </c>
      <c r="H42">
        <f>""</f>
        <v/>
      </c>
    </row>
    <row r="43">
      <c r="B43">
        <f>""</f>
        <v/>
      </c>
      <c r="C43">
        <f>""</f>
        <v/>
      </c>
      <c r="D43">
        <f>""</f>
        <v/>
      </c>
      <c r="F43">
        <f>""</f>
        <v/>
      </c>
      <c r="G43">
        <f>""</f>
        <v/>
      </c>
      <c r="H43">
        <f>""</f>
        <v/>
      </c>
    </row>
    <row r="44">
      <c r="B44">
        <f>""</f>
        <v/>
      </c>
      <c r="C44">
        <f>""</f>
        <v/>
      </c>
      <c r="D44">
        <f>""</f>
        <v/>
      </c>
      <c r="F44">
        <f>""</f>
        <v/>
      </c>
      <c r="G44">
        <f>""</f>
        <v/>
      </c>
      <c r="H44">
        <f>""</f>
        <v/>
      </c>
    </row>
    <row r="45">
      <c r="B45">
        <f>""</f>
        <v/>
      </c>
      <c r="C45">
        <f>""</f>
        <v/>
      </c>
      <c r="D45">
        <f>""</f>
        <v/>
      </c>
      <c r="F45">
        <f>""</f>
        <v/>
      </c>
      <c r="G45">
        <f>""</f>
        <v/>
      </c>
      <c r="H45">
        <f>""</f>
        <v/>
      </c>
    </row>
    <row r="46">
      <c r="B46">
        <f>""</f>
        <v/>
      </c>
      <c r="C46">
        <f>""</f>
        <v/>
      </c>
      <c r="D46">
        <f>""</f>
        <v/>
      </c>
      <c r="F46">
        <f>""</f>
        <v/>
      </c>
      <c r="G46">
        <f>""</f>
        <v/>
      </c>
      <c r="H46">
        <f>""</f>
        <v/>
      </c>
    </row>
    <row r="47">
      <c r="B47">
        <f>""</f>
        <v/>
      </c>
      <c r="C47">
        <f>""</f>
        <v/>
      </c>
      <c r="D47">
        <f>""</f>
        <v/>
      </c>
      <c r="F47">
        <f>""</f>
        <v/>
      </c>
      <c r="G47">
        <f>""</f>
        <v/>
      </c>
      <c r="H47">
        <f>""</f>
        <v/>
      </c>
    </row>
    <row r="48">
      <c r="B48">
        <f>""</f>
        <v/>
      </c>
      <c r="C48">
        <f>""</f>
        <v/>
      </c>
      <c r="D48">
        <f>""</f>
        <v/>
      </c>
      <c r="F48">
        <f>""</f>
        <v/>
      </c>
      <c r="G48">
        <f>""</f>
        <v/>
      </c>
      <c r="H48">
        <f>""</f>
        <v/>
      </c>
    </row>
    <row r="49">
      <c r="B49">
        <f>""</f>
        <v/>
      </c>
      <c r="C49">
        <f>""</f>
        <v/>
      </c>
      <c r="D49">
        <f>""</f>
        <v/>
      </c>
      <c r="F49">
        <f>""</f>
        <v/>
      </c>
      <c r="G49">
        <f>""</f>
        <v/>
      </c>
      <c r="H49">
        <f>""</f>
        <v/>
      </c>
    </row>
    <row r="50">
      <c r="B50">
        <f>""</f>
        <v/>
      </c>
      <c r="C50">
        <f>""</f>
        <v/>
      </c>
      <c r="D50">
        <f>""</f>
        <v/>
      </c>
      <c r="F50">
        <f>""</f>
        <v/>
      </c>
      <c r="G50">
        <f>""</f>
        <v/>
      </c>
      <c r="H50">
        <f>""</f>
        <v/>
      </c>
    </row>
    <row r="51">
      <c r="B51">
        <f>""</f>
        <v/>
      </c>
      <c r="C51">
        <f>""</f>
        <v/>
      </c>
      <c r="D51">
        <f>""</f>
        <v/>
      </c>
      <c r="F51">
        <f>""</f>
        <v/>
      </c>
      <c r="G51">
        <f>""</f>
        <v/>
      </c>
      <c r="H51">
        <f>""</f>
        <v/>
      </c>
    </row>
    <row r="52">
      <c r="B52">
        <f>""</f>
        <v/>
      </c>
      <c r="C52">
        <f>""</f>
        <v/>
      </c>
      <c r="D52">
        <f>""</f>
        <v/>
      </c>
      <c r="F52">
        <f>""</f>
        <v/>
      </c>
      <c r="G52">
        <f>""</f>
        <v/>
      </c>
      <c r="H52">
        <f>""</f>
        <v/>
      </c>
    </row>
    <row r="53">
      <c r="B53">
        <f>""</f>
        <v/>
      </c>
      <c r="C53">
        <f>""</f>
        <v/>
      </c>
      <c r="D53">
        <f>""</f>
        <v/>
      </c>
      <c r="F53">
        <f>""</f>
        <v/>
      </c>
      <c r="G53">
        <f>""</f>
        <v/>
      </c>
      <c r="H53">
        <f>""</f>
        <v/>
      </c>
    </row>
    <row r="54">
      <c r="B54">
        <f>""</f>
        <v/>
      </c>
      <c r="C54">
        <f>""</f>
        <v/>
      </c>
      <c r="D54">
        <f>""</f>
        <v/>
      </c>
      <c r="F54">
        <f>""</f>
        <v/>
      </c>
      <c r="G54">
        <f>""</f>
        <v/>
      </c>
      <c r="H54">
        <f>""</f>
        <v/>
      </c>
    </row>
    <row r="55">
      <c r="B55">
        <f>""</f>
        <v/>
      </c>
      <c r="C55">
        <f>""</f>
        <v/>
      </c>
      <c r="D55">
        <f>""</f>
        <v/>
      </c>
      <c r="F55">
        <f>""</f>
        <v/>
      </c>
      <c r="G55">
        <f>""</f>
        <v/>
      </c>
      <c r="H55">
        <f>""</f>
        <v/>
      </c>
    </row>
    <row r="56">
      <c r="B56">
        <f>""</f>
        <v/>
      </c>
      <c r="C56">
        <f>""</f>
        <v/>
      </c>
      <c r="D56">
        <f>""</f>
        <v/>
      </c>
      <c r="F56">
        <f>""</f>
        <v/>
      </c>
      <c r="G56">
        <f>""</f>
        <v/>
      </c>
      <c r="H56">
        <f>""</f>
        <v/>
      </c>
    </row>
    <row r="57">
      <c r="B57">
        <f>""</f>
        <v/>
      </c>
      <c r="C57">
        <f>""</f>
        <v/>
      </c>
      <c r="D57">
        <f>""</f>
        <v/>
      </c>
      <c r="F57">
        <f>""</f>
        <v/>
      </c>
      <c r="G57">
        <f>""</f>
        <v/>
      </c>
      <c r="H57">
        <f>""</f>
        <v/>
      </c>
    </row>
    <row r="58">
      <c r="B58">
        <f>""</f>
        <v/>
      </c>
      <c r="C58">
        <f>""</f>
        <v/>
      </c>
      <c r="D58">
        <f>""</f>
        <v/>
      </c>
      <c r="F58">
        <f>""</f>
        <v/>
      </c>
      <c r="G58">
        <f>""</f>
        <v/>
      </c>
      <c r="H58">
        <f>""</f>
        <v/>
      </c>
    </row>
    <row r="59">
      <c r="B59">
        <f>""</f>
        <v/>
      </c>
      <c r="C59">
        <f>""</f>
        <v/>
      </c>
      <c r="D59">
        <f>""</f>
        <v/>
      </c>
      <c r="F59">
        <f>""</f>
        <v/>
      </c>
      <c r="G59">
        <f>""</f>
        <v/>
      </c>
      <c r="H59">
        <f>""</f>
        <v/>
      </c>
    </row>
    <row r="60">
      <c r="B60">
        <f>""</f>
        <v/>
      </c>
      <c r="C60">
        <f>""</f>
        <v/>
      </c>
      <c r="D60">
        <f>""</f>
        <v/>
      </c>
      <c r="F60">
        <f>""</f>
        <v/>
      </c>
      <c r="G60">
        <f>""</f>
        <v/>
      </c>
      <c r="H60">
        <f>""</f>
        <v/>
      </c>
    </row>
    <row r="61">
      <c r="B61">
        <f>""</f>
        <v/>
      </c>
      <c r="C61">
        <f>""</f>
        <v/>
      </c>
      <c r="D61">
        <f>""</f>
        <v/>
      </c>
      <c r="F61">
        <f>""</f>
        <v/>
      </c>
      <c r="G61">
        <f>""</f>
        <v/>
      </c>
      <c r="H61">
        <f>""</f>
        <v/>
      </c>
    </row>
    <row r="62">
      <c r="B62">
        <f>""</f>
        <v/>
      </c>
      <c r="C62">
        <f>""</f>
        <v/>
      </c>
      <c r="D62">
        <f>""</f>
        <v/>
      </c>
      <c r="F62">
        <f>""</f>
        <v/>
      </c>
      <c r="G62">
        <f>""</f>
        <v/>
      </c>
      <c r="H62">
        <f>""</f>
        <v/>
      </c>
    </row>
    <row r="63">
      <c r="B63">
        <f>""</f>
        <v/>
      </c>
      <c r="C63">
        <f>""</f>
        <v/>
      </c>
      <c r="D63">
        <f>""</f>
        <v/>
      </c>
      <c r="F63">
        <f>""</f>
        <v/>
      </c>
      <c r="G63">
        <f>""</f>
        <v/>
      </c>
      <c r="H63">
        <f>""</f>
        <v/>
      </c>
    </row>
    <row r="64">
      <c r="B64">
        <f>""</f>
        <v/>
      </c>
      <c r="C64">
        <f>""</f>
        <v/>
      </c>
      <c r="D64">
        <f>""</f>
        <v/>
      </c>
      <c r="F64">
        <f>""</f>
        <v/>
      </c>
      <c r="G64">
        <f>""</f>
        <v/>
      </c>
      <c r="H64">
        <f>""</f>
        <v/>
      </c>
    </row>
    <row r="65">
      <c r="B65">
        <f>""</f>
        <v/>
      </c>
      <c r="C65">
        <f>""</f>
        <v/>
      </c>
      <c r="D65">
        <f>""</f>
        <v/>
      </c>
      <c r="F65">
        <f>""</f>
        <v/>
      </c>
      <c r="G65">
        <f>""</f>
        <v/>
      </c>
      <c r="H65">
        <f>""</f>
        <v/>
      </c>
    </row>
    <row r="66">
      <c r="B66">
        <f>""</f>
        <v/>
      </c>
      <c r="C66">
        <f>""</f>
        <v/>
      </c>
      <c r="D66">
        <f>""</f>
        <v/>
      </c>
      <c r="F66">
        <f>""</f>
        <v/>
      </c>
      <c r="G66">
        <f>""</f>
        <v/>
      </c>
      <c r="H66">
        <f>""</f>
        <v/>
      </c>
    </row>
    <row r="67">
      <c r="B67">
        <f>""</f>
        <v/>
      </c>
      <c r="C67">
        <f>""</f>
        <v/>
      </c>
      <c r="D67">
        <f>""</f>
        <v/>
      </c>
      <c r="F67">
        <f>""</f>
        <v/>
      </c>
      <c r="G67">
        <f>""</f>
        <v/>
      </c>
      <c r="H67">
        <f>""</f>
        <v/>
      </c>
    </row>
    <row r="68">
      <c r="B68">
        <f>""</f>
        <v/>
      </c>
      <c r="C68">
        <f>""</f>
        <v/>
      </c>
      <c r="D68">
        <f>""</f>
        <v/>
      </c>
      <c r="F68">
        <f>""</f>
        <v/>
      </c>
      <c r="G68">
        <f>""</f>
        <v/>
      </c>
      <c r="H68">
        <f>""</f>
        <v/>
      </c>
    </row>
    <row r="69">
      <c r="B69">
        <f>""</f>
        <v/>
      </c>
      <c r="C69">
        <f>""</f>
        <v/>
      </c>
      <c r="D69">
        <f>""</f>
        <v/>
      </c>
      <c r="F69">
        <f>""</f>
        <v/>
      </c>
      <c r="G69">
        <f>""</f>
        <v/>
      </c>
      <c r="H69">
        <f>""</f>
        <v/>
      </c>
    </row>
    <row r="70">
      <c r="B70">
        <f>""</f>
        <v/>
      </c>
      <c r="C70">
        <f>""</f>
        <v/>
      </c>
      <c r="D70">
        <f>""</f>
        <v/>
      </c>
      <c r="F70">
        <f>""</f>
        <v/>
      </c>
      <c r="G70">
        <f>""</f>
        <v/>
      </c>
      <c r="H70">
        <f>""</f>
        <v/>
      </c>
    </row>
    <row r="71">
      <c r="B71">
        <f>""</f>
        <v/>
      </c>
      <c r="C71">
        <f>""</f>
        <v/>
      </c>
      <c r="D71">
        <f>""</f>
        <v/>
      </c>
      <c r="F71">
        <f>""</f>
        <v/>
      </c>
      <c r="G71">
        <f>""</f>
        <v/>
      </c>
      <c r="H71">
        <f>""</f>
        <v/>
      </c>
    </row>
    <row r="72">
      <c r="B72">
        <f>""</f>
        <v/>
      </c>
      <c r="C72">
        <f>""</f>
        <v/>
      </c>
      <c r="D72">
        <f>""</f>
        <v/>
      </c>
      <c r="F72">
        <f>""</f>
        <v/>
      </c>
      <c r="G72">
        <f>""</f>
        <v/>
      </c>
      <c r="H72">
        <f>""</f>
        <v/>
      </c>
    </row>
    <row r="73">
      <c r="B73">
        <f>""</f>
        <v/>
      </c>
      <c r="C73">
        <f>""</f>
        <v/>
      </c>
      <c r="D73">
        <f>""</f>
        <v/>
      </c>
      <c r="F73">
        <f>""</f>
        <v/>
      </c>
      <c r="G73">
        <f>""</f>
        <v/>
      </c>
      <c r="H73">
        <f>""</f>
        <v/>
      </c>
    </row>
    <row r="74">
      <c r="B74">
        <f>""</f>
        <v/>
      </c>
      <c r="C74">
        <f>""</f>
        <v/>
      </c>
      <c r="D74">
        <f>""</f>
        <v/>
      </c>
      <c r="F74">
        <f>""</f>
        <v/>
      </c>
      <c r="G74">
        <f>""</f>
        <v/>
      </c>
      <c r="H74">
        <f>""</f>
        <v/>
      </c>
    </row>
    <row r="75">
      <c r="B75">
        <f>""</f>
        <v/>
      </c>
      <c r="C75">
        <f>""</f>
        <v/>
      </c>
      <c r="D75">
        <f>""</f>
        <v/>
      </c>
      <c r="F75">
        <f>""</f>
        <v/>
      </c>
      <c r="G75">
        <f>""</f>
        <v/>
      </c>
      <c r="H75">
        <f>""</f>
        <v/>
      </c>
    </row>
    <row r="76">
      <c r="B76">
        <f>""</f>
        <v/>
      </c>
      <c r="C76">
        <f>""</f>
        <v/>
      </c>
      <c r="D76">
        <f>""</f>
        <v/>
      </c>
      <c r="F76">
        <f>""</f>
        <v/>
      </c>
      <c r="G76">
        <f>""</f>
        <v/>
      </c>
      <c r="H76">
        <f>""</f>
        <v/>
      </c>
    </row>
    <row r="77">
      <c r="B77">
        <f>""</f>
        <v/>
      </c>
      <c r="C77">
        <f>""</f>
        <v/>
      </c>
      <c r="D77">
        <f>""</f>
        <v/>
      </c>
      <c r="F77">
        <f>""</f>
        <v/>
      </c>
      <c r="G77">
        <f>""</f>
        <v/>
      </c>
      <c r="H77">
        <f>""</f>
        <v/>
      </c>
    </row>
    <row r="78">
      <c r="B78">
        <f>""</f>
        <v/>
      </c>
      <c r="C78">
        <f>""</f>
        <v/>
      </c>
      <c r="D78">
        <f>""</f>
        <v/>
      </c>
      <c r="F78">
        <f>""</f>
        <v/>
      </c>
      <c r="G78">
        <f>""</f>
        <v/>
      </c>
      <c r="H78">
        <f>""</f>
        <v/>
      </c>
    </row>
    <row r="79">
      <c r="B79">
        <f>""</f>
        <v/>
      </c>
      <c r="C79">
        <f>""</f>
        <v/>
      </c>
      <c r="D79">
        <f>""</f>
        <v/>
      </c>
      <c r="F79">
        <f>""</f>
        <v/>
      </c>
      <c r="G79">
        <f>""</f>
        <v/>
      </c>
      <c r="H79">
        <f>""</f>
        <v/>
      </c>
    </row>
    <row r="80">
      <c r="B80">
        <f>""</f>
        <v/>
      </c>
      <c r="C80">
        <f>""</f>
        <v/>
      </c>
      <c r="D80">
        <f>""</f>
        <v/>
      </c>
      <c r="F80">
        <f>""</f>
        <v/>
      </c>
      <c r="G80">
        <f>""</f>
        <v/>
      </c>
      <c r="H80">
        <f>""</f>
        <v/>
      </c>
    </row>
    <row r="81">
      <c r="B81">
        <f>""</f>
        <v/>
      </c>
      <c r="C81">
        <f>""</f>
        <v/>
      </c>
      <c r="D81">
        <f>""</f>
        <v/>
      </c>
      <c r="F81">
        <f>""</f>
        <v/>
      </c>
      <c r="G81">
        <f>""</f>
        <v/>
      </c>
      <c r="H81">
        <f>""</f>
        <v/>
      </c>
    </row>
    <row r="82">
      <c r="B82">
        <f>""</f>
        <v/>
      </c>
      <c r="C82">
        <f>""</f>
        <v/>
      </c>
      <c r="D82">
        <f>""</f>
        <v/>
      </c>
      <c r="F82">
        <f>""</f>
        <v/>
      </c>
      <c r="G82">
        <f>""</f>
        <v/>
      </c>
      <c r="H82">
        <f>""</f>
        <v/>
      </c>
    </row>
    <row r="83">
      <c r="B83">
        <f>""</f>
        <v/>
      </c>
      <c r="C83">
        <f>""</f>
        <v/>
      </c>
      <c r="D83">
        <f>""</f>
        <v/>
      </c>
      <c r="F83">
        <f>""</f>
        <v/>
      </c>
      <c r="G83">
        <f>""</f>
        <v/>
      </c>
      <c r="H83">
        <f>""</f>
        <v/>
      </c>
    </row>
    <row r="84">
      <c r="B84">
        <f>""</f>
        <v/>
      </c>
      <c r="C84">
        <f>""</f>
        <v/>
      </c>
      <c r="D84">
        <f>""</f>
        <v/>
      </c>
      <c r="F84">
        <f>""</f>
        <v/>
      </c>
      <c r="G84">
        <f>""</f>
        <v/>
      </c>
      <c r="H84">
        <f>""</f>
        <v/>
      </c>
    </row>
    <row r="85">
      <c r="B85">
        <f>""</f>
        <v/>
      </c>
      <c r="C85">
        <f>""</f>
        <v/>
      </c>
      <c r="D85">
        <f>""</f>
        <v/>
      </c>
      <c r="F85">
        <f>""</f>
        <v/>
      </c>
      <c r="G85">
        <f>""</f>
        <v/>
      </c>
      <c r="H85">
        <f>""</f>
        <v/>
      </c>
    </row>
    <row r="86">
      <c r="B86">
        <f>""</f>
        <v/>
      </c>
      <c r="C86">
        <f>""</f>
        <v/>
      </c>
      <c r="D86">
        <f>""</f>
        <v/>
      </c>
      <c r="F86">
        <f>""</f>
        <v/>
      </c>
      <c r="G86">
        <f>""</f>
        <v/>
      </c>
      <c r="H86">
        <f>""</f>
        <v/>
      </c>
    </row>
    <row r="87">
      <c r="B87">
        <f>""</f>
        <v/>
      </c>
      <c r="C87">
        <f>""</f>
        <v/>
      </c>
      <c r="D87">
        <f>""</f>
        <v/>
      </c>
      <c r="F87">
        <f>""</f>
        <v/>
      </c>
      <c r="G87">
        <f>""</f>
        <v/>
      </c>
      <c r="H87">
        <f>""</f>
        <v/>
      </c>
    </row>
    <row r="88">
      <c r="B88">
        <f>""</f>
        <v/>
      </c>
      <c r="C88">
        <f>""</f>
        <v/>
      </c>
      <c r="D88">
        <f>""</f>
        <v/>
      </c>
      <c r="F88">
        <f>""</f>
        <v/>
      </c>
      <c r="G88">
        <f>""</f>
        <v/>
      </c>
      <c r="H88">
        <f>""</f>
        <v/>
      </c>
    </row>
    <row r="89">
      <c r="B89">
        <f>""</f>
        <v/>
      </c>
      <c r="C89">
        <f>""</f>
        <v/>
      </c>
      <c r="D89">
        <f>""</f>
        <v/>
      </c>
      <c r="F89">
        <f>""</f>
        <v/>
      </c>
      <c r="G89">
        <f>""</f>
        <v/>
      </c>
      <c r="H89">
        <f>""</f>
        <v/>
      </c>
    </row>
    <row r="90">
      <c r="B90">
        <f>""</f>
        <v/>
      </c>
      <c r="C90">
        <f>""</f>
        <v/>
      </c>
      <c r="D90">
        <f>""</f>
        <v/>
      </c>
      <c r="F90">
        <f>""</f>
        <v/>
      </c>
      <c r="G90">
        <f>""</f>
        <v/>
      </c>
      <c r="H90">
        <f>""</f>
        <v/>
      </c>
    </row>
    <row r="91">
      <c r="B91">
        <f>""</f>
        <v/>
      </c>
      <c r="C91">
        <f>""</f>
        <v/>
      </c>
      <c r="D91">
        <f>""</f>
        <v/>
      </c>
      <c r="F91">
        <f>""</f>
        <v/>
      </c>
      <c r="G91">
        <f>""</f>
        <v/>
      </c>
      <c r="H91">
        <f>""</f>
        <v/>
      </c>
    </row>
    <row r="92">
      <c r="B92">
        <f>""</f>
        <v/>
      </c>
      <c r="C92">
        <f>""</f>
        <v/>
      </c>
      <c r="D92">
        <f>""</f>
        <v/>
      </c>
      <c r="F92">
        <f>""</f>
        <v/>
      </c>
      <c r="G92">
        <f>""</f>
        <v/>
      </c>
      <c r="H92">
        <f>""</f>
        <v/>
      </c>
    </row>
    <row r="93">
      <c r="B93">
        <f>""</f>
        <v/>
      </c>
      <c r="C93">
        <f>""</f>
        <v/>
      </c>
      <c r="D93">
        <f>""</f>
        <v/>
      </c>
      <c r="F93">
        <f>""</f>
        <v/>
      </c>
      <c r="G93">
        <f>""</f>
        <v/>
      </c>
      <c r="H93">
        <f>""</f>
        <v/>
      </c>
    </row>
    <row r="94">
      <c r="B94">
        <f>""</f>
        <v/>
      </c>
      <c r="C94">
        <f>""</f>
        <v/>
      </c>
      <c r="D94">
        <f>""</f>
        <v/>
      </c>
      <c r="F94">
        <f>""</f>
        <v/>
      </c>
      <c r="G94">
        <f>""</f>
        <v/>
      </c>
      <c r="H94">
        <f>""</f>
        <v/>
      </c>
    </row>
    <row r="95">
      <c r="B95">
        <f>""</f>
        <v/>
      </c>
      <c r="C95">
        <f>""</f>
        <v/>
      </c>
      <c r="D95">
        <f>""</f>
        <v/>
      </c>
      <c r="F95">
        <f>""</f>
        <v/>
      </c>
      <c r="G95">
        <f>""</f>
        <v/>
      </c>
      <c r="H95">
        <f>""</f>
        <v/>
      </c>
    </row>
    <row r="96">
      <c r="B96">
        <f>""</f>
        <v/>
      </c>
      <c r="C96">
        <f>""</f>
        <v/>
      </c>
      <c r="D96">
        <f>""</f>
        <v/>
      </c>
      <c r="F96">
        <f>""</f>
        <v/>
      </c>
      <c r="G96">
        <f>""</f>
        <v/>
      </c>
      <c r="H96">
        <f>""</f>
        <v/>
      </c>
    </row>
    <row r="97">
      <c r="B97">
        <f>""</f>
        <v/>
      </c>
      <c r="C97">
        <f>""</f>
        <v/>
      </c>
      <c r="D97">
        <f>""</f>
        <v/>
      </c>
      <c r="F97">
        <f>""</f>
        <v/>
      </c>
      <c r="G97">
        <f>""</f>
        <v/>
      </c>
      <c r="H97">
        <f>""</f>
        <v/>
      </c>
    </row>
    <row r="98">
      <c r="B98">
        <f>""</f>
        <v/>
      </c>
      <c r="C98">
        <f>""</f>
        <v/>
      </c>
      <c r="D98">
        <f>""</f>
        <v/>
      </c>
      <c r="F98">
        <f>""</f>
        <v/>
      </c>
      <c r="G98">
        <f>""</f>
        <v/>
      </c>
      <c r="H98">
        <f>""</f>
        <v/>
      </c>
    </row>
    <row r="99">
      <c r="B99">
        <f>""</f>
        <v/>
      </c>
      <c r="C99">
        <f>""</f>
        <v/>
      </c>
      <c r="D99">
        <f>""</f>
        <v/>
      </c>
      <c r="F99">
        <f>""</f>
        <v/>
      </c>
      <c r="G99">
        <f>""</f>
        <v/>
      </c>
      <c r="H99">
        <f>""</f>
        <v/>
      </c>
    </row>
    <row r="100">
      <c r="B100">
        <f>""</f>
        <v/>
      </c>
      <c r="C100">
        <f>""</f>
        <v/>
      </c>
      <c r="D100">
        <f>""</f>
        <v/>
      </c>
      <c r="F100">
        <f>""</f>
        <v/>
      </c>
      <c r="G100">
        <f>""</f>
        <v/>
      </c>
      <c r="H100">
        <f>""</f>
        <v/>
      </c>
    </row>
    <row r="101">
      <c r="B101">
        <f>""</f>
        <v/>
      </c>
      <c r="C101">
        <f>""</f>
        <v/>
      </c>
      <c r="D101">
        <f>""</f>
        <v/>
      </c>
      <c r="F101">
        <f>""</f>
        <v/>
      </c>
      <c r="G101">
        <f>""</f>
        <v/>
      </c>
      <c r="H101">
        <f>""</f>
        <v/>
      </c>
    </row>
  </sheetData>
  <mergeCells count="1">
    <mergeCell ref="A1:H1"/>
  </mergeCells>
  <dataValidations count="4">
    <dataValidation sqref="B4" showDropDown="0" showInputMessage="0" showErrorMessage="0" allowBlank="0" type="date" operator="between">
      <formula1>DATE(2020,1,1)</formula1>
      <formula2>DATE(2100,12,31)</formula2>
    </dataValidation>
    <dataValidation sqref="B5" showDropDown="0" showInputMessage="0" showErrorMessage="0" allowBlank="0" type="list">
      <formula1>"Service Date,Claim Submitted Date"</formula1>
    </dataValidation>
    <dataValidation sqref="B6" showDropDown="0" showInputMessage="0" showErrorMessage="0" allowBlank="0" type="decimal" operator="greaterThanOrEqual">
      <formula1>0</formula1>
    </dataValidation>
    <dataValidation sqref="B7" showDropDown="0" showInputMessage="0" showErrorMessage="0" allowBlank="0" type="whole" operator="between">
      <formula1>0</formula1>
      <formula2>365</formula2>
    </dataValidation>
  </dataValidations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7" t="inlineStr">
        <is>
          <t>AR Record ID</t>
        </is>
      </c>
      <c r="B1" s="17" t="inlineStr">
        <is>
          <t>Clinic</t>
        </is>
      </c>
      <c r="C1" s="17" t="inlineStr">
        <is>
          <t>Account ID</t>
        </is>
      </c>
      <c r="D1" s="17" t="inlineStr">
        <is>
          <t>Payer</t>
        </is>
      </c>
      <c r="E1" s="17" t="inlineStr">
        <is>
          <t>Financial Class</t>
        </is>
      </c>
      <c r="F1" s="17" t="inlineStr">
        <is>
          <t>Service Date</t>
        </is>
      </c>
      <c r="G1" s="17" t="inlineStr">
        <is>
          <t>Claim Submitted Date</t>
        </is>
      </c>
      <c r="H1" s="17" t="inlineStr">
        <is>
          <t>Original Charge</t>
        </is>
      </c>
      <c r="I1" s="17" t="inlineStr">
        <is>
          <t>Payments</t>
        </is>
      </c>
      <c r="J1" s="17" t="inlineStr">
        <is>
          <t>Adjustments</t>
        </is>
      </c>
      <c r="K1" s="17" t="inlineStr">
        <is>
          <t>Current Balance</t>
        </is>
      </c>
      <c r="L1" s="17" t="inlineStr">
        <is>
          <t>Aging Start Date</t>
        </is>
      </c>
      <c r="M1" s="17" t="inlineStr">
        <is>
          <t>Days Outstanding</t>
        </is>
      </c>
      <c r="N1" s="17" t="inlineStr">
        <is>
          <t>Aging Bucket</t>
        </is>
      </c>
      <c r="O1" s="17" t="inlineStr">
        <is>
          <t>0–30 Amount</t>
        </is>
      </c>
      <c r="P1" s="17" t="inlineStr">
        <is>
          <t>31–60 Amount</t>
        </is>
      </c>
      <c r="Q1" s="17" t="inlineStr">
        <is>
          <t>61–90 Amount</t>
        </is>
      </c>
      <c r="R1" s="17" t="inlineStr">
        <is>
          <t>91–120 Amount</t>
        </is>
      </c>
      <c r="S1" s="17" t="inlineStr">
        <is>
          <t>Over 120 Amount</t>
        </is>
      </c>
      <c r="T1" s="17" t="inlineStr">
        <is>
          <t>Claim Status</t>
        </is>
      </c>
      <c r="U1" s="17" t="inlineStr">
        <is>
          <t>Denial Flag</t>
        </is>
      </c>
      <c r="V1" s="17" t="inlineStr">
        <is>
          <t>Last Follow-Up Date</t>
        </is>
      </c>
      <c r="W1" s="17" t="inlineStr">
        <is>
          <t>Next Action Date</t>
        </is>
      </c>
      <c r="X1" s="17" t="inlineStr">
        <is>
          <t>Owner</t>
        </is>
      </c>
      <c r="Y1" s="17" t="inlineStr">
        <is>
          <t>Priority</t>
        </is>
      </c>
      <c r="Z1" s="17" t="inlineStr">
        <is>
          <t>Notes</t>
        </is>
      </c>
      <c r="AA1" s="17" t="inlineStr">
        <is>
          <t>Data Quality Alert</t>
        </is>
      </c>
    </row>
    <row r="2">
      <c r="A2" s="18" t="inlineStr">
        <is>
          <t>AR-FIC-1001</t>
        </is>
      </c>
      <c r="B2" s="18" t="inlineStr">
        <is>
          <t>Cedar Grove Family Clinic</t>
        </is>
      </c>
      <c r="C2" s="18" t="inlineStr">
        <is>
          <t>ACCT-F101</t>
        </is>
      </c>
      <c r="D2" s="18" t="inlineStr">
        <is>
          <t>Blue Mesa Health Plan</t>
        </is>
      </c>
      <c r="E2" s="18" t="inlineStr">
        <is>
          <t>Commercial</t>
        </is>
      </c>
      <c r="F2" s="42" t="n">
        <v>46266</v>
      </c>
      <c r="G2" s="42" t="n">
        <v>46268</v>
      </c>
      <c r="H2" s="43" t="n">
        <v>1200</v>
      </c>
      <c r="I2" s="43" t="n">
        <v>400</v>
      </c>
      <c r="J2" s="43" t="n">
        <v>0</v>
      </c>
      <c r="K2" s="44">
        <f>IF(A2="","",H2-I2-J2)</f>
        <v/>
      </c>
      <c r="L2" s="45">
        <f>IF(A2="","",IF(Dashboard!$B$5="Claim Submitted Date",IF(G2&lt;&gt;"",G2,F2),F2))</f>
        <v/>
      </c>
      <c r="M2" s="23">
        <f>IF(OR(A2="",L2="",Dashboard!$B$4=""),"",MAX(0,Dashboard!$B$4-L2))</f>
        <v/>
      </c>
      <c r="N2" s="23">
        <f>IF(M2="","",IF(M2&lt;=30,"0–30 Days",IF(M2&lt;=60,"31–60 Days",IF(M2&lt;=90,"61–90 Days",IF(M2&lt;=120,"91–120 Days","Over 120 Days")))))</f>
        <v/>
      </c>
      <c r="O2" s="44">
        <f>IF(A2="","",IF(N2="0–30 Days",K2,0))</f>
        <v/>
      </c>
      <c r="P2" s="44">
        <f>IF(A2="","",IF(N2="31–60 Days",K2,0))</f>
        <v/>
      </c>
      <c r="Q2" s="44">
        <f>IF(A2="","",IF(N2="61–90 Days",K2,0))</f>
        <v/>
      </c>
      <c r="R2" s="44">
        <f>IF(A2="","",IF(N2="91–120 Days",K2,0))</f>
        <v/>
      </c>
      <c r="S2" s="44">
        <f>IF(A2="","",IF(N2="Over 120 Days",K2,0))</f>
        <v/>
      </c>
      <c r="T2" s="18" t="inlineStr">
        <is>
          <t>Pending Payer</t>
        </is>
      </c>
      <c r="U2" s="18" t="inlineStr">
        <is>
          <t>No</t>
        </is>
      </c>
      <c r="V2" s="42" t="n">
        <v>46269</v>
      </c>
      <c r="W2" s="42" t="n">
        <v>46276</v>
      </c>
      <c r="X2" s="18" t="inlineStr">
        <is>
          <t>Avery Cole</t>
        </is>
      </c>
      <c r="Y2" s="23">
        <f>IF(A2="","",IF(K2&lt;=0,"Closed/Credit",IF(OR(U2="Yes",M2&gt;120,AND(W2&lt;&gt;"",W2&lt;=Dashboard!$B$4)),"Critical",IF(OR(K2&gt;=Dashboard!$B$6,M2&gt;90),"High",IF(OR(M2&gt;60,W2=""),"Medium","Routine")))))</f>
        <v/>
      </c>
      <c r="Z2" s="24" t="inlineStr">
        <is>
          <t>Initial payer review pending.</t>
        </is>
      </c>
      <c r="AA2" s="25">
        <f>IF(A2="","",IF(COUNTIF($A$2:$A$501,A2)&gt;1,"Duplicate AR Record ID",IF(B2="","Missing clinic",IF(C2="","Missing account ID",IF(D2="","Missing payer",IF(F2="","Missing service date",IF(H2="","Missing original charge","")))))))</f>
        <v/>
      </c>
    </row>
    <row r="3">
      <c r="A3" s="18" t="inlineStr">
        <is>
          <t>AR-FIC-1002</t>
        </is>
      </c>
      <c r="B3" s="18" t="inlineStr">
        <is>
          <t>Lakeview Medical Office</t>
        </is>
      </c>
      <c r="C3" s="18" t="inlineStr">
        <is>
          <t>ACCT-F102</t>
        </is>
      </c>
      <c r="D3" s="18" t="inlineStr">
        <is>
          <t>Northstar Commercial</t>
        </is>
      </c>
      <c r="E3" s="18" t="inlineStr">
        <is>
          <t>Commercial</t>
        </is>
      </c>
      <c r="F3" s="42" t="n">
        <v>46254</v>
      </c>
      <c r="G3" s="42" t="n">
        <v>46256</v>
      </c>
      <c r="H3" s="43" t="n">
        <v>650</v>
      </c>
      <c r="I3" s="43" t="n">
        <v>0</v>
      </c>
      <c r="J3" s="43" t="n">
        <v>50</v>
      </c>
      <c r="K3" s="44">
        <f>IF(A3="","",H3-I3-J3)</f>
        <v/>
      </c>
      <c r="L3" s="45">
        <f>IF(A3="","",IF(Dashboard!$B$5="Claim Submitted Date",IF(G3&lt;&gt;"",G3,F3),F3))</f>
        <v/>
      </c>
      <c r="M3" s="23">
        <f>IF(OR(A3="",L3="",Dashboard!$B$4=""),"",MAX(0,Dashboard!$B$4-L3))</f>
        <v/>
      </c>
      <c r="N3" s="23">
        <f>IF(M3="","",IF(M3&lt;=30,"0–30 Days",IF(M3&lt;=60,"31–60 Days",IF(M3&lt;=90,"61–90 Days",IF(M3&lt;=120,"91–120 Days","Over 120 Days")))))</f>
        <v/>
      </c>
      <c r="O3" s="44">
        <f>IF(A3="","",IF(N3="0–30 Days",K3,0))</f>
        <v/>
      </c>
      <c r="P3" s="44">
        <f>IF(A3="","",IF(N3="31–60 Days",K3,0))</f>
        <v/>
      </c>
      <c r="Q3" s="44">
        <f>IF(A3="","",IF(N3="61–90 Days",K3,0))</f>
        <v/>
      </c>
      <c r="R3" s="44">
        <f>IF(A3="","",IF(N3="91–120 Days",K3,0))</f>
        <v/>
      </c>
      <c r="S3" s="44">
        <f>IF(A3="","",IF(N3="Over 120 Days",K3,0))</f>
        <v/>
      </c>
      <c r="T3" s="18" t="inlineStr">
        <is>
          <t>Pending Payer</t>
        </is>
      </c>
      <c r="U3" s="18" t="inlineStr">
        <is>
          <t>No</t>
        </is>
      </c>
      <c r="V3" s="42" t="n">
        <v>46262</v>
      </c>
      <c r="W3" s="42" t="n">
        <v>46272</v>
      </c>
      <c r="X3" s="18" t="inlineStr">
        <is>
          <t>Jordan Lee</t>
        </is>
      </c>
      <c r="Y3" s="23">
        <f>IF(A3="","",IF(K3&lt;=0,"Closed/Credit",IF(OR(U3="Yes",M3&gt;120,AND(W3&lt;&gt;"",W3&lt;=Dashboard!$B$4)),"Critical",IF(OR(K3&gt;=Dashboard!$B$6,M3&gt;90),"High",IF(OR(M3&gt;60,W3=""),"Medium","Routine")))))</f>
        <v/>
      </c>
      <c r="Z3" s="24" t="inlineStr">
        <is>
          <t>Status check scheduled.</t>
        </is>
      </c>
      <c r="AA3" s="25">
        <f>IF(A3="","",IF(COUNTIF($A$2:$A$501,A3)&gt;1,"Duplicate AR Record ID",IF(B3="","Missing clinic",IF(C3="","Missing account ID",IF(D3="","Missing payer",IF(F3="","Missing service date",IF(H3="","Missing original charge","")))))))</f>
        <v/>
      </c>
    </row>
    <row r="4">
      <c r="A4" s="18" t="inlineStr">
        <is>
          <t>AR-FIC-1003</t>
        </is>
      </c>
      <c r="B4" s="18" t="inlineStr">
        <is>
          <t>Pine Street Primary Care</t>
        </is>
      </c>
      <c r="C4" s="18" t="inlineStr">
        <is>
          <t>ACCT-F103</t>
        </is>
      </c>
      <c r="D4" s="18" t="inlineStr">
        <is>
          <t>HarborPoint Medicare Advantage</t>
        </is>
      </c>
      <c r="E4" s="18" t="inlineStr">
        <is>
          <t>Medicare Advantage</t>
        </is>
      </c>
      <c r="F4" s="42" t="n">
        <v>46218</v>
      </c>
      <c r="G4" s="42" t="n">
        <v>46221</v>
      </c>
      <c r="H4" s="43" t="n">
        <v>2100</v>
      </c>
      <c r="I4" s="43" t="n">
        <v>1000</v>
      </c>
      <c r="J4" s="43" t="n">
        <v>200</v>
      </c>
      <c r="K4" s="44">
        <f>IF(A4="","",H4-I4-J4)</f>
        <v/>
      </c>
      <c r="L4" s="45">
        <f>IF(A4="","",IF(Dashboard!$B$5="Claim Submitted Date",IF(G4&lt;&gt;"",G4,F4),F4))</f>
        <v/>
      </c>
      <c r="M4" s="23">
        <f>IF(OR(A4="",L4="",Dashboard!$B$4=""),"",MAX(0,Dashboard!$B$4-L4))</f>
        <v/>
      </c>
      <c r="N4" s="23">
        <f>IF(M4="","",IF(M4&lt;=30,"0–30 Days",IF(M4&lt;=60,"31–60 Days",IF(M4&lt;=90,"61–90 Days",IF(M4&lt;=120,"91–120 Days","Over 120 Days")))))</f>
        <v/>
      </c>
      <c r="O4" s="44">
        <f>IF(A4="","",IF(N4="0–30 Days",K4,0))</f>
        <v/>
      </c>
      <c r="P4" s="44">
        <f>IF(A4="","",IF(N4="31–60 Days",K4,0))</f>
        <v/>
      </c>
      <c r="Q4" s="44">
        <f>IF(A4="","",IF(N4="61–90 Days",K4,0))</f>
        <v/>
      </c>
      <c r="R4" s="44">
        <f>IF(A4="","",IF(N4="91–120 Days",K4,0))</f>
        <v/>
      </c>
      <c r="S4" s="44">
        <f>IF(A4="","",IF(N4="Over 120 Days",K4,0))</f>
        <v/>
      </c>
      <c r="T4" s="18" t="inlineStr">
        <is>
          <t>Appeal Submitted</t>
        </is>
      </c>
      <c r="U4" s="18" t="inlineStr">
        <is>
          <t>Yes</t>
        </is>
      </c>
      <c r="V4" s="42" t="n">
        <v>46264</v>
      </c>
      <c r="W4" s="42" t="n">
        <v>46271</v>
      </c>
      <c r="X4" s="18" t="inlineStr">
        <is>
          <t>Morgan Reed</t>
        </is>
      </c>
      <c r="Y4" s="23">
        <f>IF(A4="","",IF(K4&lt;=0,"Closed/Credit",IF(OR(U4="Yes",M4&gt;120,AND(W4&lt;&gt;"",W4&lt;=Dashboard!$B$4)),"Critical",IF(OR(K4&gt;=Dashboard!$B$6,M4&gt;90),"High",IF(OR(M4&gt;60,W4=""),"Medium","Routine")))))</f>
        <v/>
      </c>
      <c r="Z4" s="24" t="inlineStr">
        <is>
          <t>Fictional appeal follow-up.</t>
        </is>
      </c>
      <c r="AA4" s="25">
        <f>IF(A4="","",IF(COUNTIF($A$2:$A$501,A4)&gt;1,"Duplicate AR Record ID",IF(B4="","Missing clinic",IF(C4="","Missing account ID",IF(D4="","Missing payer",IF(F4="","Missing service date",IF(H4="","Missing original charge","")))))))</f>
        <v/>
      </c>
    </row>
    <row r="5">
      <c r="A5" s="18" t="inlineStr">
        <is>
          <t>AR-FIC-1004</t>
        </is>
      </c>
      <c r="B5" s="18" t="inlineStr">
        <is>
          <t>Westfield Internal Medicine</t>
        </is>
      </c>
      <c r="C5" s="18" t="inlineStr">
        <is>
          <t>ACCT-F104</t>
        </is>
      </c>
      <c r="D5" s="18" t="inlineStr">
        <is>
          <t>Evergreen Medicaid Plan</t>
        </is>
      </c>
      <c r="E5" s="18" t="inlineStr">
        <is>
          <t>Medicaid Managed Care</t>
        </is>
      </c>
      <c r="F5" s="42" t="n">
        <v>46183</v>
      </c>
      <c r="G5" s="42" t="n">
        <v>46185</v>
      </c>
      <c r="H5" s="43" t="n">
        <v>450</v>
      </c>
      <c r="I5" s="43" t="n">
        <v>450</v>
      </c>
      <c r="J5" s="43" t="n">
        <v>0</v>
      </c>
      <c r="K5" s="44">
        <f>IF(A5="","",H5-I5-J5)</f>
        <v/>
      </c>
      <c r="L5" s="45">
        <f>IF(A5="","",IF(Dashboard!$B$5="Claim Submitted Date",IF(G5&lt;&gt;"",G5,F5),F5))</f>
        <v/>
      </c>
      <c r="M5" s="23">
        <f>IF(OR(A5="",L5="",Dashboard!$B$4=""),"",MAX(0,Dashboard!$B$4-L5))</f>
        <v/>
      </c>
      <c r="N5" s="23">
        <f>IF(M5="","",IF(M5&lt;=30,"0–30 Days",IF(M5&lt;=60,"31–60 Days",IF(M5&lt;=90,"61–90 Days",IF(M5&lt;=120,"91–120 Days","Over 120 Days")))))</f>
        <v/>
      </c>
      <c r="O5" s="44">
        <f>IF(A5="","",IF(N5="0–30 Days",K5,0))</f>
        <v/>
      </c>
      <c r="P5" s="44">
        <f>IF(A5="","",IF(N5="31–60 Days",K5,0))</f>
        <v/>
      </c>
      <c r="Q5" s="44">
        <f>IF(A5="","",IF(N5="61–90 Days",K5,0))</f>
        <v/>
      </c>
      <c r="R5" s="44">
        <f>IF(A5="","",IF(N5="91–120 Days",K5,0))</f>
        <v/>
      </c>
      <c r="S5" s="44">
        <f>IF(A5="","",IF(N5="Over 120 Days",K5,0))</f>
        <v/>
      </c>
      <c r="T5" s="18" t="inlineStr">
        <is>
          <t>Closed</t>
        </is>
      </c>
      <c r="U5" s="18" t="inlineStr">
        <is>
          <t>No</t>
        </is>
      </c>
      <c r="V5" s="42" t="n">
        <v>46223</v>
      </c>
      <c r="W5" s="42" t="n"/>
      <c r="X5" s="18" t="inlineStr">
        <is>
          <t>Casey Brooks</t>
        </is>
      </c>
      <c r="Y5" s="23">
        <f>IF(A5="","",IF(K5&lt;=0,"Closed/Credit",IF(OR(U5="Yes",M5&gt;120,AND(W5&lt;&gt;"",W5&lt;=Dashboard!$B$4)),"Critical",IF(OR(K5&gt;=Dashboard!$B$6,M5&gt;90),"High",IF(OR(M5&gt;60,W5=""),"Medium","Routine")))))</f>
        <v/>
      </c>
      <c r="Z5" s="24" t="inlineStr">
        <is>
          <t>Paid in full.</t>
        </is>
      </c>
      <c r="AA5" s="25">
        <f>IF(A5="","",IF(COUNTIF($A$2:$A$501,A5)&gt;1,"Duplicate AR Record ID",IF(B5="","Missing clinic",IF(C5="","Missing account ID",IF(D5="","Missing payer",IF(F5="","Missing service date",IF(H5="","Missing original charge","")))))))</f>
        <v/>
      </c>
    </row>
    <row r="6">
      <c r="A6" s="18" t="inlineStr">
        <is>
          <t>AR-FIC-1005</t>
        </is>
      </c>
      <c r="B6" s="18" t="inlineStr">
        <is>
          <t>Cedar Grove Family Clinic</t>
        </is>
      </c>
      <c r="C6" s="18" t="inlineStr">
        <is>
          <t>ACCT-F105</t>
        </is>
      </c>
      <c r="D6" s="18" t="inlineStr">
        <is>
          <t>Pioneer Employer Health</t>
        </is>
      </c>
      <c r="E6" s="18" t="inlineStr">
        <is>
          <t>Commercial</t>
        </is>
      </c>
      <c r="F6" s="42" t="n">
        <v>46172</v>
      </c>
      <c r="G6" s="42" t="n">
        <v>46175</v>
      </c>
      <c r="H6" s="43" t="n">
        <v>3200</v>
      </c>
      <c r="I6" s="43" t="n">
        <v>0</v>
      </c>
      <c r="J6" s="43" t="n">
        <v>500</v>
      </c>
      <c r="K6" s="44">
        <f>IF(A6="","",H6-I6-J6)</f>
        <v/>
      </c>
      <c r="L6" s="45">
        <f>IF(A6="","",IF(Dashboard!$B$5="Claim Submitted Date",IF(G6&lt;&gt;"",G6,F6),F6))</f>
        <v/>
      </c>
      <c r="M6" s="23">
        <f>IF(OR(A6="",L6="",Dashboard!$B$4=""),"",MAX(0,Dashboard!$B$4-L6))</f>
        <v/>
      </c>
      <c r="N6" s="23">
        <f>IF(M6="","",IF(M6&lt;=30,"0–30 Days",IF(M6&lt;=60,"31–60 Days",IF(M6&lt;=90,"61–90 Days",IF(M6&lt;=120,"91–120 Days","Over 120 Days")))))</f>
        <v/>
      </c>
      <c r="O6" s="44">
        <f>IF(A6="","",IF(N6="0–30 Days",K6,0))</f>
        <v/>
      </c>
      <c r="P6" s="44">
        <f>IF(A6="","",IF(N6="31–60 Days",K6,0))</f>
        <v/>
      </c>
      <c r="Q6" s="44">
        <f>IF(A6="","",IF(N6="61–90 Days",K6,0))</f>
        <v/>
      </c>
      <c r="R6" s="44">
        <f>IF(A6="","",IF(N6="91–120 Days",K6,0))</f>
        <v/>
      </c>
      <c r="S6" s="44">
        <f>IF(A6="","",IF(N6="Over 120 Days",K6,0))</f>
        <v/>
      </c>
      <c r="T6" s="18" t="inlineStr">
        <is>
          <t>Denied</t>
        </is>
      </c>
      <c r="U6" s="18" t="inlineStr">
        <is>
          <t>Yes</t>
        </is>
      </c>
      <c r="V6" s="42" t="n">
        <v>46249</v>
      </c>
      <c r="W6" s="42" t="n">
        <v>46267</v>
      </c>
      <c r="X6" s="18" t="inlineStr">
        <is>
          <t>Riley Grant</t>
        </is>
      </c>
      <c r="Y6" s="23">
        <f>IF(A6="","",IF(K6&lt;=0,"Closed/Credit",IF(OR(U6="Yes",M6&gt;120,AND(W6&lt;&gt;"",W6&lt;=Dashboard!$B$4)),"Critical",IF(OR(K6&gt;=Dashboard!$B$6,M6&gt;90),"High",IF(OR(M6&gt;60,W6=""),"Medium","Routine")))))</f>
        <v/>
      </c>
      <c r="Z6" s="24" t="inlineStr">
        <is>
          <t>Denial review remains open.</t>
        </is>
      </c>
      <c r="AA6" s="25">
        <f>IF(A6="","",IF(COUNTIF($A$2:$A$501,A6)&gt;1,"Duplicate AR Record ID",IF(B6="","Missing clinic",IF(C6="","Missing account ID",IF(D6="","Missing payer",IF(F6="","Missing service date",IF(H6="","Missing original charge","")))))))</f>
        <v/>
      </c>
    </row>
    <row r="7">
      <c r="A7" s="18" t="inlineStr">
        <is>
          <t>AR-FIC-1006</t>
        </is>
      </c>
      <c r="B7" s="18" t="inlineStr">
        <is>
          <t>Lakeview Medical Office</t>
        </is>
      </c>
      <c r="C7" s="18" t="inlineStr">
        <is>
          <t>ACCT-F106</t>
        </is>
      </c>
      <c r="D7" s="18" t="inlineStr">
        <is>
          <t>Summit Senior Plan</t>
        </is>
      </c>
      <c r="E7" s="18" t="inlineStr">
        <is>
          <t>Medicare Advantage</t>
        </is>
      </c>
      <c r="F7" s="42" t="n">
        <v>46096</v>
      </c>
      <c r="G7" s="42" t="n">
        <v>46099</v>
      </c>
      <c r="H7" s="43" t="n">
        <v>800</v>
      </c>
      <c r="I7" s="43" t="n">
        <v>200</v>
      </c>
      <c r="J7" s="43" t="n">
        <v>0</v>
      </c>
      <c r="K7" s="44">
        <f>IF(A7="","",H7-I7-J7)</f>
        <v/>
      </c>
      <c r="L7" s="45">
        <f>IF(A7="","",IF(Dashboard!$B$5="Claim Submitted Date",IF(G7&lt;&gt;"",G7,F7),F7))</f>
        <v/>
      </c>
      <c r="M7" s="23">
        <f>IF(OR(A7="",L7="",Dashboard!$B$4=""),"",MAX(0,Dashboard!$B$4-L7))</f>
        <v/>
      </c>
      <c r="N7" s="23">
        <f>IF(M7="","",IF(M7&lt;=30,"0–30 Days",IF(M7&lt;=60,"31–60 Days",IF(M7&lt;=90,"61–90 Days",IF(M7&lt;=120,"91–120 Days","Over 120 Days")))))</f>
        <v/>
      </c>
      <c r="O7" s="44">
        <f>IF(A7="","",IF(N7="0–30 Days",K7,0))</f>
        <v/>
      </c>
      <c r="P7" s="44">
        <f>IF(A7="","",IF(N7="31–60 Days",K7,0))</f>
        <v/>
      </c>
      <c r="Q7" s="44">
        <f>IF(A7="","",IF(N7="61–90 Days",K7,0))</f>
        <v/>
      </c>
      <c r="R7" s="44">
        <f>IF(A7="","",IF(N7="91–120 Days",K7,0))</f>
        <v/>
      </c>
      <c r="S7" s="44">
        <f>IF(A7="","",IF(N7="Over 120 Days",K7,0))</f>
        <v/>
      </c>
      <c r="T7" s="18" t="inlineStr">
        <is>
          <t>Pending Payer</t>
        </is>
      </c>
      <c r="U7" s="18" t="inlineStr">
        <is>
          <t>No</t>
        </is>
      </c>
      <c r="V7" s="42" t="n">
        <v>46254</v>
      </c>
      <c r="W7" s="42" t="n">
        <v>46275</v>
      </c>
      <c r="X7" s="18" t="inlineStr">
        <is>
          <t>Taylor Quinn</t>
        </is>
      </c>
      <c r="Y7" s="23">
        <f>IF(A7="","",IF(K7&lt;=0,"Closed/Credit",IF(OR(U7="Yes",M7&gt;120,AND(W7&lt;&gt;"",W7&lt;=Dashboard!$B$4)),"Critical",IF(OR(K7&gt;=Dashboard!$B$6,M7&gt;90),"High",IF(OR(M7&gt;60,W7=""),"Medium","Routine")))))</f>
        <v/>
      </c>
      <c r="Z7" s="24" t="inlineStr">
        <is>
          <t>Additional payer response expected.</t>
        </is>
      </c>
      <c r="AA7" s="25">
        <f>IF(A7="","",IF(COUNTIF($A$2:$A$501,A7)&gt;1,"Duplicate AR Record ID",IF(B7="","Missing clinic",IF(C7="","Missing account ID",IF(D7="","Missing payer",IF(F7="","Missing service date",IF(H7="","Missing original charge","")))))))</f>
        <v/>
      </c>
    </row>
    <row r="8">
      <c r="A8" s="18" t="inlineStr">
        <is>
          <t>AR-FIC-1007</t>
        </is>
      </c>
      <c r="B8" s="18" t="inlineStr">
        <is>
          <t>Pine Street Primary Care</t>
        </is>
      </c>
      <c r="C8" s="18" t="inlineStr">
        <is>
          <t>ACCT-F107</t>
        </is>
      </c>
      <c r="D8" s="18" t="inlineStr">
        <is>
          <t>Self-Pay</t>
        </is>
      </c>
      <c r="E8" s="18" t="inlineStr">
        <is>
          <t>Self-Pay</t>
        </is>
      </c>
      <c r="F8" s="42" t="n">
        <v>46032</v>
      </c>
      <c r="G8" s="42" t="n"/>
      <c r="H8" s="43" t="n">
        <v>1500</v>
      </c>
      <c r="I8" s="43" t="n">
        <v>1000</v>
      </c>
      <c r="J8" s="43" t="n">
        <v>400</v>
      </c>
      <c r="K8" s="44">
        <f>IF(A8="","",H8-I8-J8)</f>
        <v/>
      </c>
      <c r="L8" s="45">
        <f>IF(A8="","",IF(Dashboard!$B$5="Claim Submitted Date",IF(G8&lt;&gt;"",G8,F8),F8))</f>
        <v/>
      </c>
      <c r="M8" s="23">
        <f>IF(OR(A8="",L8="",Dashboard!$B$4=""),"",MAX(0,Dashboard!$B$4-L8))</f>
        <v/>
      </c>
      <c r="N8" s="23">
        <f>IF(M8="","",IF(M8&lt;=30,"0–30 Days",IF(M8&lt;=60,"31–60 Days",IF(M8&lt;=90,"61–90 Days",IF(M8&lt;=120,"91–120 Days","Over 120 Days")))))</f>
        <v/>
      </c>
      <c r="O8" s="44">
        <f>IF(A8="","",IF(N8="0–30 Days",K8,0))</f>
        <v/>
      </c>
      <c r="P8" s="44">
        <f>IF(A8="","",IF(N8="31–60 Days",K8,0))</f>
        <v/>
      </c>
      <c r="Q8" s="44">
        <f>IF(A8="","",IF(N8="61–90 Days",K8,0))</f>
        <v/>
      </c>
      <c r="R8" s="44">
        <f>IF(A8="","",IF(N8="91–120 Days",K8,0))</f>
        <v/>
      </c>
      <c r="S8" s="44">
        <f>IF(A8="","",IF(N8="Over 120 Days",K8,0))</f>
        <v/>
      </c>
      <c r="T8" s="18" t="inlineStr">
        <is>
          <t>Payment Plan</t>
        </is>
      </c>
      <c r="U8" s="18" t="inlineStr">
        <is>
          <t>No</t>
        </is>
      </c>
      <c r="V8" s="42" t="n">
        <v>46235</v>
      </c>
      <c r="W8" s="42" t="n">
        <v>46280</v>
      </c>
      <c r="X8" s="18" t="inlineStr">
        <is>
          <t>Jamie Parker</t>
        </is>
      </c>
      <c r="Y8" s="23">
        <f>IF(A8="","",IF(K8&lt;=0,"Closed/Credit",IF(OR(U8="Yes",M8&gt;120,AND(W8&lt;&gt;"",W8&lt;=Dashboard!$B$4)),"Critical",IF(OR(K8&gt;=Dashboard!$B$6,M8&gt;90),"High",IF(OR(M8&gt;60,W8=""),"Medium","Routine")))))</f>
        <v/>
      </c>
      <c r="Z8" s="24" t="inlineStr">
        <is>
          <t>Fictional payment arrangement.</t>
        </is>
      </c>
      <c r="AA8" s="25">
        <f>IF(A8="","",IF(COUNTIF($A$2:$A$501,A8)&gt;1,"Duplicate AR Record ID",IF(B8="","Missing clinic",IF(C8="","Missing account ID",IF(D8="","Missing payer",IF(F8="","Missing service date",IF(H8="","Missing original charge","")))))))</f>
        <v/>
      </c>
    </row>
    <row r="9">
      <c r="A9" s="18" t="inlineStr">
        <is>
          <t>AR-FIC-1008</t>
        </is>
      </c>
      <c r="B9" s="18" t="inlineStr">
        <is>
          <t>Westfield Internal Medicine</t>
        </is>
      </c>
      <c r="C9" s="18" t="inlineStr">
        <is>
          <t>ACCT-F108</t>
        </is>
      </c>
      <c r="D9" s="18" t="inlineStr">
        <is>
          <t>Blue Mesa Health Plan</t>
        </is>
      </c>
      <c r="E9" s="18" t="inlineStr">
        <is>
          <t>Commercial</t>
        </is>
      </c>
      <c r="F9" s="42" t="n">
        <v>46235</v>
      </c>
      <c r="G9" s="42" t="n">
        <v>46239</v>
      </c>
      <c r="H9" s="43" t="n">
        <v>980</v>
      </c>
      <c r="I9" s="43" t="n">
        <v>0</v>
      </c>
      <c r="J9" s="43" t="n">
        <v>0</v>
      </c>
      <c r="K9" s="44">
        <f>IF(A9="","",H9-I9-J9)</f>
        <v/>
      </c>
      <c r="L9" s="45">
        <f>IF(A9="","",IF(Dashboard!$B$5="Claim Submitted Date",IF(G9&lt;&gt;"",G9,F9),F9))</f>
        <v/>
      </c>
      <c r="M9" s="23">
        <f>IF(OR(A9="",L9="",Dashboard!$B$4=""),"",MAX(0,Dashboard!$B$4-L9))</f>
        <v/>
      </c>
      <c r="N9" s="23">
        <f>IF(M9="","",IF(M9&lt;=30,"0–30 Days",IF(M9&lt;=60,"31–60 Days",IF(M9&lt;=90,"61–90 Days",IF(M9&lt;=120,"91–120 Days","Over 120 Days")))))</f>
        <v/>
      </c>
      <c r="O9" s="44">
        <f>IF(A9="","",IF(N9="0–30 Days",K9,0))</f>
        <v/>
      </c>
      <c r="P9" s="44">
        <f>IF(A9="","",IF(N9="31–60 Days",K9,0))</f>
        <v/>
      </c>
      <c r="Q9" s="44">
        <f>IF(A9="","",IF(N9="61–90 Days",K9,0))</f>
        <v/>
      </c>
      <c r="R9" s="44">
        <f>IF(A9="","",IF(N9="91–120 Days",K9,0))</f>
        <v/>
      </c>
      <c r="S9" s="44">
        <f>IF(A9="","",IF(N9="Over 120 Days",K9,0))</f>
        <v/>
      </c>
      <c r="T9" s="18" t="inlineStr">
        <is>
          <t>Submitted</t>
        </is>
      </c>
      <c r="U9" s="18" t="inlineStr">
        <is>
          <t>No</t>
        </is>
      </c>
      <c r="V9" s="42" t="n">
        <v>46259</v>
      </c>
      <c r="W9" s="42" t="n">
        <v>46273</v>
      </c>
      <c r="X9" s="18" t="inlineStr">
        <is>
          <t>Avery Cole</t>
        </is>
      </c>
      <c r="Y9" s="23">
        <f>IF(A9="","",IF(K9&lt;=0,"Closed/Credit",IF(OR(U9="Yes",M9&gt;120,AND(W9&lt;&gt;"",W9&lt;=Dashboard!$B$4)),"Critical",IF(OR(K9&gt;=Dashboard!$B$6,M9&gt;90),"High",IF(OR(M9&gt;60,W9=""),"Medium","Routine")))))</f>
        <v/>
      </c>
      <c r="Z9" s="24" t="inlineStr">
        <is>
          <t>Awaiting payer processing.</t>
        </is>
      </c>
      <c r="AA9" s="25">
        <f>IF(A9="","",IF(COUNTIF($A$2:$A$501,A9)&gt;1,"Duplicate AR Record ID",IF(B9="","Missing clinic",IF(C9="","Missing account ID",IF(D9="","Missing payer",IF(F9="","Missing service date",IF(H9="","Missing original charge","")))))))</f>
        <v/>
      </c>
    </row>
    <row r="10">
      <c r="A10" s="18" t="inlineStr">
        <is>
          <t>AR-FIC-1009</t>
        </is>
      </c>
      <c r="B10" s="18" t="inlineStr">
        <is>
          <t>Cedar Grove Family Clinic</t>
        </is>
      </c>
      <c r="C10" s="18" t="inlineStr">
        <is>
          <t>ACCT-F109</t>
        </is>
      </c>
      <c r="D10" s="18" t="inlineStr">
        <is>
          <t>Northstar Commercial</t>
        </is>
      </c>
      <c r="E10" s="18" t="inlineStr">
        <is>
          <t>Commercial</t>
        </is>
      </c>
      <c r="F10" s="42" t="n">
        <v>46174</v>
      </c>
      <c r="G10" s="42" t="n">
        <v>46177</v>
      </c>
      <c r="H10" s="43" t="n">
        <v>2500</v>
      </c>
      <c r="I10" s="43" t="n">
        <v>1800</v>
      </c>
      <c r="J10" s="43" t="n">
        <v>200</v>
      </c>
      <c r="K10" s="44">
        <f>IF(A10="","",H10-I10-J10)</f>
        <v/>
      </c>
      <c r="L10" s="45">
        <f>IF(A10="","",IF(Dashboard!$B$5="Claim Submitted Date",IF(G10&lt;&gt;"",G10,F10),F10))</f>
        <v/>
      </c>
      <c r="M10" s="23">
        <f>IF(OR(A10="",L10="",Dashboard!$B$4=""),"",MAX(0,Dashboard!$B$4-L10))</f>
        <v/>
      </c>
      <c r="N10" s="23">
        <f>IF(M10="","",IF(M10&lt;=30,"0–30 Days",IF(M10&lt;=60,"31–60 Days",IF(M10&lt;=90,"61–90 Days",IF(M10&lt;=120,"91–120 Days","Over 120 Days")))))</f>
        <v/>
      </c>
      <c r="O10" s="44">
        <f>IF(A10="","",IF(N10="0–30 Days",K10,0))</f>
        <v/>
      </c>
      <c r="P10" s="44">
        <f>IF(A10="","",IF(N10="31–60 Days",K10,0))</f>
        <v/>
      </c>
      <c r="Q10" s="44">
        <f>IF(A10="","",IF(N10="61–90 Days",K10,0))</f>
        <v/>
      </c>
      <c r="R10" s="44">
        <f>IF(A10="","",IF(N10="91–120 Days",K10,0))</f>
        <v/>
      </c>
      <c r="S10" s="44">
        <f>IF(A10="","",IF(N10="Over 120 Days",K10,0))</f>
        <v/>
      </c>
      <c r="T10" s="18" t="inlineStr">
        <is>
          <t>Pending Payer</t>
        </is>
      </c>
      <c r="U10" s="18" t="inlineStr">
        <is>
          <t>No</t>
        </is>
      </c>
      <c r="V10" s="42" t="n">
        <v>46244</v>
      </c>
      <c r="W10" s="42" t="n">
        <v>46270</v>
      </c>
      <c r="X10" s="18" t="inlineStr">
        <is>
          <t>Morgan Reed</t>
        </is>
      </c>
      <c r="Y10" s="23">
        <f>IF(A10="","",IF(K10&lt;=0,"Closed/Credit",IF(OR(U10="Yes",M10&gt;120,AND(W10&lt;&gt;"",W10&lt;=Dashboard!$B$4)),"Critical",IF(OR(K10&gt;=Dashboard!$B$6,M10&gt;90),"High",IF(OR(M10&gt;60,W10=""),"Medium","Routine")))))</f>
        <v/>
      </c>
      <c r="Z10" s="24" t="inlineStr">
        <is>
          <t>Remaining balance under review.</t>
        </is>
      </c>
      <c r="AA10" s="25">
        <f>IF(A10="","",IF(COUNTIF($A$2:$A$501,A10)&gt;1,"Duplicate AR Record ID",IF(B10="","Missing clinic",IF(C10="","Missing account ID",IF(D10="","Missing payer",IF(F10="","Missing service date",IF(H10="","Missing original charge","")))))))</f>
        <v/>
      </c>
    </row>
    <row r="11">
      <c r="A11" s="18" t="inlineStr">
        <is>
          <t>AR-FIC-1010</t>
        </is>
      </c>
      <c r="B11" s="18" t="inlineStr">
        <is>
          <t>Lakeview Medical Office</t>
        </is>
      </c>
      <c r="C11" s="18" t="inlineStr">
        <is>
          <t>ACCT-F110</t>
        </is>
      </c>
      <c r="D11" s="18" t="inlineStr">
        <is>
          <t>Evergreen Medicaid Plan</t>
        </is>
      </c>
      <c r="E11" s="18" t="inlineStr">
        <is>
          <t>Medicaid Managed Care</t>
        </is>
      </c>
      <c r="F11" s="42" t="n">
        <v>46073</v>
      </c>
      <c r="G11" s="42" t="n">
        <v>46076</v>
      </c>
      <c r="H11" s="43" t="n">
        <v>700</v>
      </c>
      <c r="I11" s="43" t="n">
        <v>750</v>
      </c>
      <c r="J11" s="43" t="n">
        <v>0</v>
      </c>
      <c r="K11" s="44">
        <f>IF(A11="","",H11-I11-J11)</f>
        <v/>
      </c>
      <c r="L11" s="45">
        <f>IF(A11="","",IF(Dashboard!$B$5="Claim Submitted Date",IF(G11&lt;&gt;"",G11,F11),F11))</f>
        <v/>
      </c>
      <c r="M11" s="23">
        <f>IF(OR(A11="",L11="",Dashboard!$B$4=""),"",MAX(0,Dashboard!$B$4-L11))</f>
        <v/>
      </c>
      <c r="N11" s="23">
        <f>IF(M11="","",IF(M11&lt;=30,"0–30 Days",IF(M11&lt;=60,"31–60 Days",IF(M11&lt;=90,"61–90 Days",IF(M11&lt;=120,"91–120 Days","Over 120 Days")))))</f>
        <v/>
      </c>
      <c r="O11" s="44">
        <f>IF(A11="","",IF(N11="0–30 Days",K11,0))</f>
        <v/>
      </c>
      <c r="P11" s="44">
        <f>IF(A11="","",IF(N11="31–60 Days",K11,0))</f>
        <v/>
      </c>
      <c r="Q11" s="44">
        <f>IF(A11="","",IF(N11="61–90 Days",K11,0))</f>
        <v/>
      </c>
      <c r="R11" s="44">
        <f>IF(A11="","",IF(N11="91–120 Days",K11,0))</f>
        <v/>
      </c>
      <c r="S11" s="44">
        <f>IF(A11="","",IF(N11="Over 120 Days",K11,0))</f>
        <v/>
      </c>
      <c r="T11" s="18" t="inlineStr">
        <is>
          <t>Closed</t>
        </is>
      </c>
      <c r="U11" s="18" t="inlineStr">
        <is>
          <t>No</t>
        </is>
      </c>
      <c r="V11" s="42" t="n">
        <v>46127</v>
      </c>
      <c r="W11" s="42" t="n"/>
      <c r="X11" s="18" t="inlineStr">
        <is>
          <t>Casey Brooks</t>
        </is>
      </c>
      <c r="Y11" s="23">
        <f>IF(A11="","",IF(K11&lt;=0,"Closed/Credit",IF(OR(U11="Yes",M11&gt;120,AND(W11&lt;&gt;"",W11&lt;=Dashboard!$B$4)),"Critical",IF(OR(K11&gt;=Dashboard!$B$6,M11&gt;90),"High",IF(OR(M11&gt;60,W11=""),"Medium","Routine")))))</f>
        <v/>
      </c>
      <c r="Z11" s="24" t="inlineStr">
        <is>
          <t>Credit balance requires internal review.</t>
        </is>
      </c>
      <c r="AA11" s="25">
        <f>IF(A11="","",IF(COUNTIF($A$2:$A$501,A11)&gt;1,"Duplicate AR Record ID",IF(B11="","Missing clinic",IF(C11="","Missing account ID",IF(D11="","Missing payer",IF(F11="","Missing service date",IF(H11="","Missing original charge","")))))))</f>
        <v/>
      </c>
    </row>
    <row r="12">
      <c r="A12" s="18" t="n"/>
      <c r="B12" s="18" t="n"/>
      <c r="C12" s="18" t="n"/>
      <c r="D12" s="18" t="n"/>
      <c r="E12" s="18" t="n"/>
      <c r="F12" s="42" t="n"/>
      <c r="G12" s="42" t="n"/>
      <c r="H12" s="43" t="n"/>
      <c r="I12" s="43" t="n"/>
      <c r="J12" s="43" t="n"/>
      <c r="K12" s="44">
        <f>IF(A12="","",H12-I12-J12)</f>
        <v/>
      </c>
      <c r="L12" s="45">
        <f>IF(A12="","",IF(Dashboard!$B$5="Claim Submitted Date",IF(G12&lt;&gt;"",G12,F12),F12))</f>
        <v/>
      </c>
      <c r="M12" s="23">
        <f>IF(OR(A12="",L12="",Dashboard!$B$4=""),"",MAX(0,Dashboard!$B$4-L12))</f>
        <v/>
      </c>
      <c r="N12" s="23">
        <f>IF(M12="","",IF(M12&lt;=30,"0–30 Days",IF(M12&lt;=60,"31–60 Days",IF(M12&lt;=90,"61–90 Days",IF(M12&lt;=120,"91–120 Days","Over 120 Days")))))</f>
        <v/>
      </c>
      <c r="O12" s="44">
        <f>IF(A12="","",IF(N12="0–30 Days",K12,0))</f>
        <v/>
      </c>
      <c r="P12" s="44">
        <f>IF(A12="","",IF(N12="31–60 Days",K12,0))</f>
        <v/>
      </c>
      <c r="Q12" s="44">
        <f>IF(A12="","",IF(N12="61–90 Days",K12,0))</f>
        <v/>
      </c>
      <c r="R12" s="44">
        <f>IF(A12="","",IF(N12="91–120 Days",K12,0))</f>
        <v/>
      </c>
      <c r="S12" s="44">
        <f>IF(A12="","",IF(N12="Over 120 Days",K12,0))</f>
        <v/>
      </c>
      <c r="T12" s="18" t="n"/>
      <c r="U12" s="18" t="n"/>
      <c r="V12" s="42" t="n"/>
      <c r="W12" s="42" t="n"/>
      <c r="X12" s="18" t="n"/>
      <c r="Y12" s="23">
        <f>IF(A12="","",IF(K12&lt;=0,"Closed/Credit",IF(OR(U12="Yes",M12&gt;120,AND(W12&lt;&gt;"",W12&lt;=Dashboard!$B$4)),"Critical",IF(OR(K12&gt;=Dashboard!$B$6,M12&gt;90),"High",IF(OR(M12&gt;60,W12=""),"Medium","Routine")))))</f>
        <v/>
      </c>
      <c r="Z12" s="24" t="n"/>
      <c r="AA12" s="25">
        <f>IF(A12="","",IF(COUNTIF($A$2:$A$501,A12)&gt;1,"Duplicate AR Record ID",IF(B12="","Missing clinic",IF(C12="","Missing account ID",IF(D12="","Missing payer",IF(F12="","Missing service date",IF(H12="","Missing original charge","")))))))</f>
        <v/>
      </c>
    </row>
    <row r="13">
      <c r="A13" s="18" t="n"/>
      <c r="B13" s="18" t="n"/>
      <c r="C13" s="18" t="n"/>
      <c r="D13" s="18" t="n"/>
      <c r="E13" s="18" t="n"/>
      <c r="F13" s="42" t="n"/>
      <c r="G13" s="42" t="n"/>
      <c r="H13" s="43" t="n"/>
      <c r="I13" s="43" t="n"/>
      <c r="J13" s="43" t="n"/>
      <c r="K13" s="44">
        <f>IF(A13="","",H13-I13-J13)</f>
        <v/>
      </c>
      <c r="L13" s="45">
        <f>IF(A13="","",IF(Dashboard!$B$5="Claim Submitted Date",IF(G13&lt;&gt;"",G13,F13),F13))</f>
        <v/>
      </c>
      <c r="M13" s="23">
        <f>IF(OR(A13="",L13="",Dashboard!$B$4=""),"",MAX(0,Dashboard!$B$4-L13))</f>
        <v/>
      </c>
      <c r="N13" s="23">
        <f>IF(M13="","",IF(M13&lt;=30,"0–30 Days",IF(M13&lt;=60,"31–60 Days",IF(M13&lt;=90,"61–90 Days",IF(M13&lt;=120,"91–120 Days","Over 120 Days")))))</f>
        <v/>
      </c>
      <c r="O13" s="44">
        <f>IF(A13="","",IF(N13="0–30 Days",K13,0))</f>
        <v/>
      </c>
      <c r="P13" s="44">
        <f>IF(A13="","",IF(N13="31–60 Days",K13,0))</f>
        <v/>
      </c>
      <c r="Q13" s="44">
        <f>IF(A13="","",IF(N13="61–90 Days",K13,0))</f>
        <v/>
      </c>
      <c r="R13" s="44">
        <f>IF(A13="","",IF(N13="91–120 Days",K13,0))</f>
        <v/>
      </c>
      <c r="S13" s="44">
        <f>IF(A13="","",IF(N13="Over 120 Days",K13,0))</f>
        <v/>
      </c>
      <c r="T13" s="18" t="n"/>
      <c r="U13" s="18" t="n"/>
      <c r="V13" s="42" t="n"/>
      <c r="W13" s="42" t="n"/>
      <c r="X13" s="18" t="n"/>
      <c r="Y13" s="23">
        <f>IF(A13="","",IF(K13&lt;=0,"Closed/Credit",IF(OR(U13="Yes",M13&gt;120,AND(W13&lt;&gt;"",W13&lt;=Dashboard!$B$4)),"Critical",IF(OR(K13&gt;=Dashboard!$B$6,M13&gt;90),"High",IF(OR(M13&gt;60,W13=""),"Medium","Routine")))))</f>
        <v/>
      </c>
      <c r="Z13" s="24" t="n"/>
      <c r="AA13" s="25">
        <f>IF(A13="","",IF(COUNTIF($A$2:$A$501,A13)&gt;1,"Duplicate AR Record ID",IF(B13="","Missing clinic",IF(C13="","Missing account ID",IF(D13="","Missing payer",IF(F13="","Missing service date",IF(H13="","Missing original charge","")))))))</f>
        <v/>
      </c>
    </row>
    <row r="14">
      <c r="A14" s="18" t="n"/>
      <c r="B14" s="18" t="n"/>
      <c r="C14" s="18" t="n"/>
      <c r="D14" s="18" t="n"/>
      <c r="E14" s="18" t="n"/>
      <c r="F14" s="42" t="n"/>
      <c r="G14" s="42" t="n"/>
      <c r="H14" s="43" t="n"/>
      <c r="I14" s="43" t="n"/>
      <c r="J14" s="43" t="n"/>
      <c r="K14" s="44">
        <f>IF(A14="","",H14-I14-J14)</f>
        <v/>
      </c>
      <c r="L14" s="45">
        <f>IF(A14="","",IF(Dashboard!$B$5="Claim Submitted Date",IF(G14&lt;&gt;"",G14,F14),F14))</f>
        <v/>
      </c>
      <c r="M14" s="23">
        <f>IF(OR(A14="",L14="",Dashboard!$B$4=""),"",MAX(0,Dashboard!$B$4-L14))</f>
        <v/>
      </c>
      <c r="N14" s="23">
        <f>IF(M14="","",IF(M14&lt;=30,"0–30 Days",IF(M14&lt;=60,"31–60 Days",IF(M14&lt;=90,"61–90 Days",IF(M14&lt;=120,"91–120 Days","Over 120 Days")))))</f>
        <v/>
      </c>
      <c r="O14" s="44">
        <f>IF(A14="","",IF(N14="0–30 Days",K14,0))</f>
        <v/>
      </c>
      <c r="P14" s="44">
        <f>IF(A14="","",IF(N14="31–60 Days",K14,0))</f>
        <v/>
      </c>
      <c r="Q14" s="44">
        <f>IF(A14="","",IF(N14="61–90 Days",K14,0))</f>
        <v/>
      </c>
      <c r="R14" s="44">
        <f>IF(A14="","",IF(N14="91–120 Days",K14,0))</f>
        <v/>
      </c>
      <c r="S14" s="44">
        <f>IF(A14="","",IF(N14="Over 120 Days",K14,0))</f>
        <v/>
      </c>
      <c r="T14" s="18" t="n"/>
      <c r="U14" s="18" t="n"/>
      <c r="V14" s="42" t="n"/>
      <c r="W14" s="42" t="n"/>
      <c r="X14" s="18" t="n"/>
      <c r="Y14" s="23">
        <f>IF(A14="","",IF(K14&lt;=0,"Closed/Credit",IF(OR(U14="Yes",M14&gt;120,AND(W14&lt;&gt;"",W14&lt;=Dashboard!$B$4)),"Critical",IF(OR(K14&gt;=Dashboard!$B$6,M14&gt;90),"High",IF(OR(M14&gt;60,W14=""),"Medium","Routine")))))</f>
        <v/>
      </c>
      <c r="Z14" s="24" t="n"/>
      <c r="AA14" s="25">
        <f>IF(A14="","",IF(COUNTIF($A$2:$A$501,A14)&gt;1,"Duplicate AR Record ID",IF(B14="","Missing clinic",IF(C14="","Missing account ID",IF(D14="","Missing payer",IF(F14="","Missing service date",IF(H14="","Missing original charge","")))))))</f>
        <v/>
      </c>
    </row>
    <row r="15">
      <c r="A15" s="18" t="n"/>
      <c r="B15" s="18" t="n"/>
      <c r="C15" s="18" t="n"/>
      <c r="D15" s="18" t="n"/>
      <c r="E15" s="18" t="n"/>
      <c r="F15" s="42" t="n"/>
      <c r="G15" s="42" t="n"/>
      <c r="H15" s="43" t="n"/>
      <c r="I15" s="43" t="n"/>
      <c r="J15" s="43" t="n"/>
      <c r="K15" s="44">
        <f>IF(A15="","",H15-I15-J15)</f>
        <v/>
      </c>
      <c r="L15" s="45">
        <f>IF(A15="","",IF(Dashboard!$B$5="Claim Submitted Date",IF(G15&lt;&gt;"",G15,F15),F15))</f>
        <v/>
      </c>
      <c r="M15" s="23">
        <f>IF(OR(A15="",L15="",Dashboard!$B$4=""),"",MAX(0,Dashboard!$B$4-L15))</f>
        <v/>
      </c>
      <c r="N15" s="23">
        <f>IF(M15="","",IF(M15&lt;=30,"0–30 Days",IF(M15&lt;=60,"31–60 Days",IF(M15&lt;=90,"61–90 Days",IF(M15&lt;=120,"91–120 Days","Over 120 Days")))))</f>
        <v/>
      </c>
      <c r="O15" s="44">
        <f>IF(A15="","",IF(N15="0–30 Days",K15,0))</f>
        <v/>
      </c>
      <c r="P15" s="44">
        <f>IF(A15="","",IF(N15="31–60 Days",K15,0))</f>
        <v/>
      </c>
      <c r="Q15" s="44">
        <f>IF(A15="","",IF(N15="61–90 Days",K15,0))</f>
        <v/>
      </c>
      <c r="R15" s="44">
        <f>IF(A15="","",IF(N15="91–120 Days",K15,0))</f>
        <v/>
      </c>
      <c r="S15" s="44">
        <f>IF(A15="","",IF(N15="Over 120 Days",K15,0))</f>
        <v/>
      </c>
      <c r="T15" s="18" t="n"/>
      <c r="U15" s="18" t="n"/>
      <c r="V15" s="42" t="n"/>
      <c r="W15" s="42" t="n"/>
      <c r="X15" s="18" t="n"/>
      <c r="Y15" s="23">
        <f>IF(A15="","",IF(K15&lt;=0,"Closed/Credit",IF(OR(U15="Yes",M15&gt;120,AND(W15&lt;&gt;"",W15&lt;=Dashboard!$B$4)),"Critical",IF(OR(K15&gt;=Dashboard!$B$6,M15&gt;90),"High",IF(OR(M15&gt;60,W15=""),"Medium","Routine")))))</f>
        <v/>
      </c>
      <c r="Z15" s="24" t="n"/>
      <c r="AA15" s="25">
        <f>IF(A15="","",IF(COUNTIF($A$2:$A$501,A15)&gt;1,"Duplicate AR Record ID",IF(B15="","Missing clinic",IF(C15="","Missing account ID",IF(D15="","Missing payer",IF(F15="","Missing service date",IF(H15="","Missing original charge","")))))))</f>
        <v/>
      </c>
    </row>
    <row r="16">
      <c r="A16" s="18" t="n"/>
      <c r="B16" s="18" t="n"/>
      <c r="C16" s="18" t="n"/>
      <c r="D16" s="18" t="n"/>
      <c r="E16" s="18" t="n"/>
      <c r="F16" s="42" t="n"/>
      <c r="G16" s="42" t="n"/>
      <c r="H16" s="43" t="n"/>
      <c r="I16" s="43" t="n"/>
      <c r="J16" s="43" t="n"/>
      <c r="K16" s="44">
        <f>IF(A16="","",H16-I16-J16)</f>
        <v/>
      </c>
      <c r="L16" s="45">
        <f>IF(A16="","",IF(Dashboard!$B$5="Claim Submitted Date",IF(G16&lt;&gt;"",G16,F16),F16))</f>
        <v/>
      </c>
      <c r="M16" s="23">
        <f>IF(OR(A16="",L16="",Dashboard!$B$4=""),"",MAX(0,Dashboard!$B$4-L16))</f>
        <v/>
      </c>
      <c r="N16" s="23">
        <f>IF(M16="","",IF(M16&lt;=30,"0–30 Days",IF(M16&lt;=60,"31–60 Days",IF(M16&lt;=90,"61–90 Days",IF(M16&lt;=120,"91–120 Days","Over 120 Days")))))</f>
        <v/>
      </c>
      <c r="O16" s="44">
        <f>IF(A16="","",IF(N16="0–30 Days",K16,0))</f>
        <v/>
      </c>
      <c r="P16" s="44">
        <f>IF(A16="","",IF(N16="31–60 Days",K16,0))</f>
        <v/>
      </c>
      <c r="Q16" s="44">
        <f>IF(A16="","",IF(N16="61–90 Days",K16,0))</f>
        <v/>
      </c>
      <c r="R16" s="44">
        <f>IF(A16="","",IF(N16="91–120 Days",K16,0))</f>
        <v/>
      </c>
      <c r="S16" s="44">
        <f>IF(A16="","",IF(N16="Over 120 Days",K16,0))</f>
        <v/>
      </c>
      <c r="T16" s="18" t="n"/>
      <c r="U16" s="18" t="n"/>
      <c r="V16" s="42" t="n"/>
      <c r="W16" s="42" t="n"/>
      <c r="X16" s="18" t="n"/>
      <c r="Y16" s="23">
        <f>IF(A16="","",IF(K16&lt;=0,"Closed/Credit",IF(OR(U16="Yes",M16&gt;120,AND(W16&lt;&gt;"",W16&lt;=Dashboard!$B$4)),"Critical",IF(OR(K16&gt;=Dashboard!$B$6,M16&gt;90),"High",IF(OR(M16&gt;60,W16=""),"Medium","Routine")))))</f>
        <v/>
      </c>
      <c r="Z16" s="24" t="n"/>
      <c r="AA16" s="25">
        <f>IF(A16="","",IF(COUNTIF($A$2:$A$501,A16)&gt;1,"Duplicate AR Record ID",IF(B16="","Missing clinic",IF(C16="","Missing account ID",IF(D16="","Missing payer",IF(F16="","Missing service date",IF(H16="","Missing original charge","")))))))</f>
        <v/>
      </c>
    </row>
    <row r="17">
      <c r="A17" s="18" t="n"/>
      <c r="B17" s="18" t="n"/>
      <c r="C17" s="18" t="n"/>
      <c r="D17" s="18" t="n"/>
      <c r="E17" s="18" t="n"/>
      <c r="F17" s="42" t="n"/>
      <c r="G17" s="42" t="n"/>
      <c r="H17" s="43" t="n"/>
      <c r="I17" s="43" t="n"/>
      <c r="J17" s="43" t="n"/>
      <c r="K17" s="44">
        <f>IF(A17="","",H17-I17-J17)</f>
        <v/>
      </c>
      <c r="L17" s="45">
        <f>IF(A17="","",IF(Dashboard!$B$5="Claim Submitted Date",IF(G17&lt;&gt;"",G17,F17),F17))</f>
        <v/>
      </c>
      <c r="M17" s="23">
        <f>IF(OR(A17="",L17="",Dashboard!$B$4=""),"",MAX(0,Dashboard!$B$4-L17))</f>
        <v/>
      </c>
      <c r="N17" s="23">
        <f>IF(M17="","",IF(M17&lt;=30,"0–30 Days",IF(M17&lt;=60,"31–60 Days",IF(M17&lt;=90,"61–90 Days",IF(M17&lt;=120,"91–120 Days","Over 120 Days")))))</f>
        <v/>
      </c>
      <c r="O17" s="44">
        <f>IF(A17="","",IF(N17="0–30 Days",K17,0))</f>
        <v/>
      </c>
      <c r="P17" s="44">
        <f>IF(A17="","",IF(N17="31–60 Days",K17,0))</f>
        <v/>
      </c>
      <c r="Q17" s="44">
        <f>IF(A17="","",IF(N17="61–90 Days",K17,0))</f>
        <v/>
      </c>
      <c r="R17" s="44">
        <f>IF(A17="","",IF(N17="91–120 Days",K17,0))</f>
        <v/>
      </c>
      <c r="S17" s="44">
        <f>IF(A17="","",IF(N17="Over 120 Days",K17,0))</f>
        <v/>
      </c>
      <c r="T17" s="18" t="n"/>
      <c r="U17" s="18" t="n"/>
      <c r="V17" s="42" t="n"/>
      <c r="W17" s="42" t="n"/>
      <c r="X17" s="18" t="n"/>
      <c r="Y17" s="23">
        <f>IF(A17="","",IF(K17&lt;=0,"Closed/Credit",IF(OR(U17="Yes",M17&gt;120,AND(W17&lt;&gt;"",W17&lt;=Dashboard!$B$4)),"Critical",IF(OR(K17&gt;=Dashboard!$B$6,M17&gt;90),"High",IF(OR(M17&gt;60,W17=""),"Medium","Routine")))))</f>
        <v/>
      </c>
      <c r="Z17" s="24" t="n"/>
      <c r="AA17" s="25">
        <f>IF(A17="","",IF(COUNTIF($A$2:$A$501,A17)&gt;1,"Duplicate AR Record ID",IF(B17="","Missing clinic",IF(C17="","Missing account ID",IF(D17="","Missing payer",IF(F17="","Missing service date",IF(H17="","Missing original charge","")))))))</f>
        <v/>
      </c>
    </row>
    <row r="18">
      <c r="A18" s="18" t="n"/>
      <c r="B18" s="18" t="n"/>
      <c r="C18" s="18" t="n"/>
      <c r="D18" s="18" t="n"/>
      <c r="E18" s="18" t="n"/>
      <c r="F18" s="42" t="n"/>
      <c r="G18" s="42" t="n"/>
      <c r="H18" s="43" t="n"/>
      <c r="I18" s="43" t="n"/>
      <c r="J18" s="43" t="n"/>
      <c r="K18" s="44">
        <f>IF(A18="","",H18-I18-J18)</f>
        <v/>
      </c>
      <c r="L18" s="45">
        <f>IF(A18="","",IF(Dashboard!$B$5="Claim Submitted Date",IF(G18&lt;&gt;"",G18,F18),F18))</f>
        <v/>
      </c>
      <c r="M18" s="23">
        <f>IF(OR(A18="",L18="",Dashboard!$B$4=""),"",MAX(0,Dashboard!$B$4-L18))</f>
        <v/>
      </c>
      <c r="N18" s="23">
        <f>IF(M18="","",IF(M18&lt;=30,"0–30 Days",IF(M18&lt;=60,"31–60 Days",IF(M18&lt;=90,"61–90 Days",IF(M18&lt;=120,"91–120 Days","Over 120 Days")))))</f>
        <v/>
      </c>
      <c r="O18" s="44">
        <f>IF(A18="","",IF(N18="0–30 Days",K18,0))</f>
        <v/>
      </c>
      <c r="P18" s="44">
        <f>IF(A18="","",IF(N18="31–60 Days",K18,0))</f>
        <v/>
      </c>
      <c r="Q18" s="44">
        <f>IF(A18="","",IF(N18="61–90 Days",K18,0))</f>
        <v/>
      </c>
      <c r="R18" s="44">
        <f>IF(A18="","",IF(N18="91–120 Days",K18,0))</f>
        <v/>
      </c>
      <c r="S18" s="44">
        <f>IF(A18="","",IF(N18="Over 120 Days",K18,0))</f>
        <v/>
      </c>
      <c r="T18" s="18" t="n"/>
      <c r="U18" s="18" t="n"/>
      <c r="V18" s="42" t="n"/>
      <c r="W18" s="42" t="n"/>
      <c r="X18" s="18" t="n"/>
      <c r="Y18" s="23">
        <f>IF(A18="","",IF(K18&lt;=0,"Closed/Credit",IF(OR(U18="Yes",M18&gt;120,AND(W18&lt;&gt;"",W18&lt;=Dashboard!$B$4)),"Critical",IF(OR(K18&gt;=Dashboard!$B$6,M18&gt;90),"High",IF(OR(M18&gt;60,W18=""),"Medium","Routine")))))</f>
        <v/>
      </c>
      <c r="Z18" s="24" t="n"/>
      <c r="AA18" s="25">
        <f>IF(A18="","",IF(COUNTIF($A$2:$A$501,A18)&gt;1,"Duplicate AR Record ID",IF(B18="","Missing clinic",IF(C18="","Missing account ID",IF(D18="","Missing payer",IF(F18="","Missing service date",IF(H18="","Missing original charge","")))))))</f>
        <v/>
      </c>
    </row>
    <row r="19">
      <c r="A19" s="18" t="n"/>
      <c r="B19" s="18" t="n"/>
      <c r="C19" s="18" t="n"/>
      <c r="D19" s="18" t="n"/>
      <c r="E19" s="18" t="n"/>
      <c r="F19" s="42" t="n"/>
      <c r="G19" s="42" t="n"/>
      <c r="H19" s="43" t="n"/>
      <c r="I19" s="43" t="n"/>
      <c r="J19" s="43" t="n"/>
      <c r="K19" s="44">
        <f>IF(A19="","",H19-I19-J19)</f>
        <v/>
      </c>
      <c r="L19" s="45">
        <f>IF(A19="","",IF(Dashboard!$B$5="Claim Submitted Date",IF(G19&lt;&gt;"",G19,F19),F19))</f>
        <v/>
      </c>
      <c r="M19" s="23">
        <f>IF(OR(A19="",L19="",Dashboard!$B$4=""),"",MAX(0,Dashboard!$B$4-L19))</f>
        <v/>
      </c>
      <c r="N19" s="23">
        <f>IF(M19="","",IF(M19&lt;=30,"0–30 Days",IF(M19&lt;=60,"31–60 Days",IF(M19&lt;=90,"61–90 Days",IF(M19&lt;=120,"91–120 Days","Over 120 Days")))))</f>
        <v/>
      </c>
      <c r="O19" s="44">
        <f>IF(A19="","",IF(N19="0–30 Days",K19,0))</f>
        <v/>
      </c>
      <c r="P19" s="44">
        <f>IF(A19="","",IF(N19="31–60 Days",K19,0))</f>
        <v/>
      </c>
      <c r="Q19" s="44">
        <f>IF(A19="","",IF(N19="61–90 Days",K19,0))</f>
        <v/>
      </c>
      <c r="R19" s="44">
        <f>IF(A19="","",IF(N19="91–120 Days",K19,0))</f>
        <v/>
      </c>
      <c r="S19" s="44">
        <f>IF(A19="","",IF(N19="Over 120 Days",K19,0))</f>
        <v/>
      </c>
      <c r="T19" s="18" t="n"/>
      <c r="U19" s="18" t="n"/>
      <c r="V19" s="42" t="n"/>
      <c r="W19" s="42" t="n"/>
      <c r="X19" s="18" t="n"/>
      <c r="Y19" s="23">
        <f>IF(A19="","",IF(K19&lt;=0,"Closed/Credit",IF(OR(U19="Yes",M19&gt;120,AND(W19&lt;&gt;"",W19&lt;=Dashboard!$B$4)),"Critical",IF(OR(K19&gt;=Dashboard!$B$6,M19&gt;90),"High",IF(OR(M19&gt;60,W19=""),"Medium","Routine")))))</f>
        <v/>
      </c>
      <c r="Z19" s="24" t="n"/>
      <c r="AA19" s="25">
        <f>IF(A19="","",IF(COUNTIF($A$2:$A$501,A19)&gt;1,"Duplicate AR Record ID",IF(B19="","Missing clinic",IF(C19="","Missing account ID",IF(D19="","Missing payer",IF(F19="","Missing service date",IF(H19="","Missing original charge","")))))))</f>
        <v/>
      </c>
    </row>
    <row r="20">
      <c r="A20" s="18" t="n"/>
      <c r="B20" s="18" t="n"/>
      <c r="C20" s="18" t="n"/>
      <c r="D20" s="18" t="n"/>
      <c r="E20" s="18" t="n"/>
      <c r="F20" s="42" t="n"/>
      <c r="G20" s="42" t="n"/>
      <c r="H20" s="43" t="n"/>
      <c r="I20" s="43" t="n"/>
      <c r="J20" s="43" t="n"/>
      <c r="K20" s="44">
        <f>IF(A20="","",H20-I20-J20)</f>
        <v/>
      </c>
      <c r="L20" s="45">
        <f>IF(A20="","",IF(Dashboard!$B$5="Claim Submitted Date",IF(G20&lt;&gt;"",G20,F20),F20))</f>
        <v/>
      </c>
      <c r="M20" s="23">
        <f>IF(OR(A20="",L20="",Dashboard!$B$4=""),"",MAX(0,Dashboard!$B$4-L20))</f>
        <v/>
      </c>
      <c r="N20" s="23">
        <f>IF(M20="","",IF(M20&lt;=30,"0–30 Days",IF(M20&lt;=60,"31–60 Days",IF(M20&lt;=90,"61–90 Days",IF(M20&lt;=120,"91–120 Days","Over 120 Days")))))</f>
        <v/>
      </c>
      <c r="O20" s="44">
        <f>IF(A20="","",IF(N20="0–30 Days",K20,0))</f>
        <v/>
      </c>
      <c r="P20" s="44">
        <f>IF(A20="","",IF(N20="31–60 Days",K20,0))</f>
        <v/>
      </c>
      <c r="Q20" s="44">
        <f>IF(A20="","",IF(N20="61–90 Days",K20,0))</f>
        <v/>
      </c>
      <c r="R20" s="44">
        <f>IF(A20="","",IF(N20="91–120 Days",K20,0))</f>
        <v/>
      </c>
      <c r="S20" s="44">
        <f>IF(A20="","",IF(N20="Over 120 Days",K20,0))</f>
        <v/>
      </c>
      <c r="T20" s="18" t="n"/>
      <c r="U20" s="18" t="n"/>
      <c r="V20" s="42" t="n"/>
      <c r="W20" s="42" t="n"/>
      <c r="X20" s="18" t="n"/>
      <c r="Y20" s="23">
        <f>IF(A20="","",IF(K20&lt;=0,"Closed/Credit",IF(OR(U20="Yes",M20&gt;120,AND(W20&lt;&gt;"",W20&lt;=Dashboard!$B$4)),"Critical",IF(OR(K20&gt;=Dashboard!$B$6,M20&gt;90),"High",IF(OR(M20&gt;60,W20=""),"Medium","Routine")))))</f>
        <v/>
      </c>
      <c r="Z20" s="24" t="n"/>
      <c r="AA20" s="25">
        <f>IF(A20="","",IF(COUNTIF($A$2:$A$501,A20)&gt;1,"Duplicate AR Record ID",IF(B20="","Missing clinic",IF(C20="","Missing account ID",IF(D20="","Missing payer",IF(F20="","Missing service date",IF(H20="","Missing original charge","")))))))</f>
        <v/>
      </c>
    </row>
    <row r="21">
      <c r="A21" s="18" t="n"/>
      <c r="B21" s="18" t="n"/>
      <c r="C21" s="18" t="n"/>
      <c r="D21" s="18" t="n"/>
      <c r="E21" s="18" t="n"/>
      <c r="F21" s="42" t="n"/>
      <c r="G21" s="42" t="n"/>
      <c r="H21" s="43" t="n"/>
      <c r="I21" s="43" t="n"/>
      <c r="J21" s="43" t="n"/>
      <c r="K21" s="44">
        <f>IF(A21="","",H21-I21-J21)</f>
        <v/>
      </c>
      <c r="L21" s="45">
        <f>IF(A21="","",IF(Dashboard!$B$5="Claim Submitted Date",IF(G21&lt;&gt;"",G21,F21),F21))</f>
        <v/>
      </c>
      <c r="M21" s="23">
        <f>IF(OR(A21="",L21="",Dashboard!$B$4=""),"",MAX(0,Dashboard!$B$4-L21))</f>
        <v/>
      </c>
      <c r="N21" s="23">
        <f>IF(M21="","",IF(M21&lt;=30,"0–30 Days",IF(M21&lt;=60,"31–60 Days",IF(M21&lt;=90,"61–90 Days",IF(M21&lt;=120,"91–120 Days","Over 120 Days")))))</f>
        <v/>
      </c>
      <c r="O21" s="44">
        <f>IF(A21="","",IF(N21="0–30 Days",K21,0))</f>
        <v/>
      </c>
      <c r="P21" s="44">
        <f>IF(A21="","",IF(N21="31–60 Days",K21,0))</f>
        <v/>
      </c>
      <c r="Q21" s="44">
        <f>IF(A21="","",IF(N21="61–90 Days",K21,0))</f>
        <v/>
      </c>
      <c r="R21" s="44">
        <f>IF(A21="","",IF(N21="91–120 Days",K21,0))</f>
        <v/>
      </c>
      <c r="S21" s="44">
        <f>IF(A21="","",IF(N21="Over 120 Days",K21,0))</f>
        <v/>
      </c>
      <c r="T21" s="18" t="n"/>
      <c r="U21" s="18" t="n"/>
      <c r="V21" s="42" t="n"/>
      <c r="W21" s="42" t="n"/>
      <c r="X21" s="18" t="n"/>
      <c r="Y21" s="23">
        <f>IF(A21="","",IF(K21&lt;=0,"Closed/Credit",IF(OR(U21="Yes",M21&gt;120,AND(W21&lt;&gt;"",W21&lt;=Dashboard!$B$4)),"Critical",IF(OR(K21&gt;=Dashboard!$B$6,M21&gt;90),"High",IF(OR(M21&gt;60,W21=""),"Medium","Routine")))))</f>
        <v/>
      </c>
      <c r="Z21" s="24" t="n"/>
      <c r="AA21" s="25">
        <f>IF(A21="","",IF(COUNTIF($A$2:$A$501,A21)&gt;1,"Duplicate AR Record ID",IF(B21="","Missing clinic",IF(C21="","Missing account ID",IF(D21="","Missing payer",IF(F21="","Missing service date",IF(H21="","Missing original charge","")))))))</f>
        <v/>
      </c>
    </row>
    <row r="22">
      <c r="A22" s="18" t="n"/>
      <c r="B22" s="18" t="n"/>
      <c r="C22" s="18" t="n"/>
      <c r="D22" s="18" t="n"/>
      <c r="E22" s="18" t="n"/>
      <c r="F22" s="42" t="n"/>
      <c r="G22" s="42" t="n"/>
      <c r="H22" s="43" t="n"/>
      <c r="I22" s="43" t="n"/>
      <c r="J22" s="43" t="n"/>
      <c r="K22" s="44">
        <f>IF(A22="","",H22-I22-J22)</f>
        <v/>
      </c>
      <c r="L22" s="45">
        <f>IF(A22="","",IF(Dashboard!$B$5="Claim Submitted Date",IF(G22&lt;&gt;"",G22,F22),F22))</f>
        <v/>
      </c>
      <c r="M22" s="23">
        <f>IF(OR(A22="",L22="",Dashboard!$B$4=""),"",MAX(0,Dashboard!$B$4-L22))</f>
        <v/>
      </c>
      <c r="N22" s="23">
        <f>IF(M22="","",IF(M22&lt;=30,"0–30 Days",IF(M22&lt;=60,"31–60 Days",IF(M22&lt;=90,"61–90 Days",IF(M22&lt;=120,"91–120 Days","Over 120 Days")))))</f>
        <v/>
      </c>
      <c r="O22" s="44">
        <f>IF(A22="","",IF(N22="0–30 Days",K22,0))</f>
        <v/>
      </c>
      <c r="P22" s="44">
        <f>IF(A22="","",IF(N22="31–60 Days",K22,0))</f>
        <v/>
      </c>
      <c r="Q22" s="44">
        <f>IF(A22="","",IF(N22="61–90 Days",K22,0))</f>
        <v/>
      </c>
      <c r="R22" s="44">
        <f>IF(A22="","",IF(N22="91–120 Days",K22,0))</f>
        <v/>
      </c>
      <c r="S22" s="44">
        <f>IF(A22="","",IF(N22="Over 120 Days",K22,0))</f>
        <v/>
      </c>
      <c r="T22" s="18" t="n"/>
      <c r="U22" s="18" t="n"/>
      <c r="V22" s="42" t="n"/>
      <c r="W22" s="42" t="n"/>
      <c r="X22" s="18" t="n"/>
      <c r="Y22" s="23">
        <f>IF(A22="","",IF(K22&lt;=0,"Closed/Credit",IF(OR(U22="Yes",M22&gt;120,AND(W22&lt;&gt;"",W22&lt;=Dashboard!$B$4)),"Critical",IF(OR(K22&gt;=Dashboard!$B$6,M22&gt;90),"High",IF(OR(M22&gt;60,W22=""),"Medium","Routine")))))</f>
        <v/>
      </c>
      <c r="Z22" s="24" t="n"/>
      <c r="AA22" s="25">
        <f>IF(A22="","",IF(COUNTIF($A$2:$A$501,A22)&gt;1,"Duplicate AR Record ID",IF(B22="","Missing clinic",IF(C22="","Missing account ID",IF(D22="","Missing payer",IF(F22="","Missing service date",IF(H22="","Missing original charge","")))))))</f>
        <v/>
      </c>
    </row>
    <row r="23">
      <c r="A23" s="18" t="n"/>
      <c r="B23" s="18" t="n"/>
      <c r="C23" s="18" t="n"/>
      <c r="D23" s="18" t="n"/>
      <c r="E23" s="18" t="n"/>
      <c r="F23" s="42" t="n"/>
      <c r="G23" s="42" t="n"/>
      <c r="H23" s="43" t="n"/>
      <c r="I23" s="43" t="n"/>
      <c r="J23" s="43" t="n"/>
      <c r="K23" s="44">
        <f>IF(A23="","",H23-I23-J23)</f>
        <v/>
      </c>
      <c r="L23" s="45">
        <f>IF(A23="","",IF(Dashboard!$B$5="Claim Submitted Date",IF(G23&lt;&gt;"",G23,F23),F23))</f>
        <v/>
      </c>
      <c r="M23" s="23">
        <f>IF(OR(A23="",L23="",Dashboard!$B$4=""),"",MAX(0,Dashboard!$B$4-L23))</f>
        <v/>
      </c>
      <c r="N23" s="23">
        <f>IF(M23="","",IF(M23&lt;=30,"0–30 Days",IF(M23&lt;=60,"31–60 Days",IF(M23&lt;=90,"61–90 Days",IF(M23&lt;=120,"91–120 Days","Over 120 Days")))))</f>
        <v/>
      </c>
      <c r="O23" s="44">
        <f>IF(A23="","",IF(N23="0–30 Days",K23,0))</f>
        <v/>
      </c>
      <c r="P23" s="44">
        <f>IF(A23="","",IF(N23="31–60 Days",K23,0))</f>
        <v/>
      </c>
      <c r="Q23" s="44">
        <f>IF(A23="","",IF(N23="61–90 Days",K23,0))</f>
        <v/>
      </c>
      <c r="R23" s="44">
        <f>IF(A23="","",IF(N23="91–120 Days",K23,0))</f>
        <v/>
      </c>
      <c r="S23" s="44">
        <f>IF(A23="","",IF(N23="Over 120 Days",K23,0))</f>
        <v/>
      </c>
      <c r="T23" s="18" t="n"/>
      <c r="U23" s="18" t="n"/>
      <c r="V23" s="42" t="n"/>
      <c r="W23" s="42" t="n"/>
      <c r="X23" s="18" t="n"/>
      <c r="Y23" s="23">
        <f>IF(A23="","",IF(K23&lt;=0,"Closed/Credit",IF(OR(U23="Yes",M23&gt;120,AND(W23&lt;&gt;"",W23&lt;=Dashboard!$B$4)),"Critical",IF(OR(K23&gt;=Dashboard!$B$6,M23&gt;90),"High",IF(OR(M23&gt;60,W23=""),"Medium","Routine")))))</f>
        <v/>
      </c>
      <c r="Z23" s="24" t="n"/>
      <c r="AA23" s="25">
        <f>IF(A23="","",IF(COUNTIF($A$2:$A$501,A23)&gt;1,"Duplicate AR Record ID",IF(B23="","Missing clinic",IF(C23="","Missing account ID",IF(D23="","Missing payer",IF(F23="","Missing service date",IF(H23="","Missing original charge","")))))))</f>
        <v/>
      </c>
    </row>
    <row r="24">
      <c r="A24" s="18" t="n"/>
      <c r="B24" s="18" t="n"/>
      <c r="C24" s="18" t="n"/>
      <c r="D24" s="18" t="n"/>
      <c r="E24" s="18" t="n"/>
      <c r="F24" s="42" t="n"/>
      <c r="G24" s="42" t="n"/>
      <c r="H24" s="43" t="n"/>
      <c r="I24" s="43" t="n"/>
      <c r="J24" s="43" t="n"/>
      <c r="K24" s="44">
        <f>IF(A24="","",H24-I24-J24)</f>
        <v/>
      </c>
      <c r="L24" s="45">
        <f>IF(A24="","",IF(Dashboard!$B$5="Claim Submitted Date",IF(G24&lt;&gt;"",G24,F24),F24))</f>
        <v/>
      </c>
      <c r="M24" s="23">
        <f>IF(OR(A24="",L24="",Dashboard!$B$4=""),"",MAX(0,Dashboard!$B$4-L24))</f>
        <v/>
      </c>
      <c r="N24" s="23">
        <f>IF(M24="","",IF(M24&lt;=30,"0–30 Days",IF(M24&lt;=60,"31–60 Days",IF(M24&lt;=90,"61–90 Days",IF(M24&lt;=120,"91–120 Days","Over 120 Days")))))</f>
        <v/>
      </c>
      <c r="O24" s="44">
        <f>IF(A24="","",IF(N24="0–30 Days",K24,0))</f>
        <v/>
      </c>
      <c r="P24" s="44">
        <f>IF(A24="","",IF(N24="31–60 Days",K24,0))</f>
        <v/>
      </c>
      <c r="Q24" s="44">
        <f>IF(A24="","",IF(N24="61–90 Days",K24,0))</f>
        <v/>
      </c>
      <c r="R24" s="44">
        <f>IF(A24="","",IF(N24="91–120 Days",K24,0))</f>
        <v/>
      </c>
      <c r="S24" s="44">
        <f>IF(A24="","",IF(N24="Over 120 Days",K24,0))</f>
        <v/>
      </c>
      <c r="T24" s="18" t="n"/>
      <c r="U24" s="18" t="n"/>
      <c r="V24" s="42" t="n"/>
      <c r="W24" s="42" t="n"/>
      <c r="X24" s="18" t="n"/>
      <c r="Y24" s="23">
        <f>IF(A24="","",IF(K24&lt;=0,"Closed/Credit",IF(OR(U24="Yes",M24&gt;120,AND(W24&lt;&gt;"",W24&lt;=Dashboard!$B$4)),"Critical",IF(OR(K24&gt;=Dashboard!$B$6,M24&gt;90),"High",IF(OR(M24&gt;60,W24=""),"Medium","Routine")))))</f>
        <v/>
      </c>
      <c r="Z24" s="24" t="n"/>
      <c r="AA24" s="25">
        <f>IF(A24="","",IF(COUNTIF($A$2:$A$501,A24)&gt;1,"Duplicate AR Record ID",IF(B24="","Missing clinic",IF(C24="","Missing account ID",IF(D24="","Missing payer",IF(F24="","Missing service date",IF(H24="","Missing original charge","")))))))</f>
        <v/>
      </c>
    </row>
    <row r="25">
      <c r="A25" s="18" t="n"/>
      <c r="B25" s="18" t="n"/>
      <c r="C25" s="18" t="n"/>
      <c r="D25" s="18" t="n"/>
      <c r="E25" s="18" t="n"/>
      <c r="F25" s="42" t="n"/>
      <c r="G25" s="42" t="n"/>
      <c r="H25" s="43" t="n"/>
      <c r="I25" s="43" t="n"/>
      <c r="J25" s="43" t="n"/>
      <c r="K25" s="44">
        <f>IF(A25="","",H25-I25-J25)</f>
        <v/>
      </c>
      <c r="L25" s="45">
        <f>IF(A25="","",IF(Dashboard!$B$5="Claim Submitted Date",IF(G25&lt;&gt;"",G25,F25),F25))</f>
        <v/>
      </c>
      <c r="M25" s="23">
        <f>IF(OR(A25="",L25="",Dashboard!$B$4=""),"",MAX(0,Dashboard!$B$4-L25))</f>
        <v/>
      </c>
      <c r="N25" s="23">
        <f>IF(M25="","",IF(M25&lt;=30,"0–30 Days",IF(M25&lt;=60,"31–60 Days",IF(M25&lt;=90,"61–90 Days",IF(M25&lt;=120,"91–120 Days","Over 120 Days")))))</f>
        <v/>
      </c>
      <c r="O25" s="44">
        <f>IF(A25="","",IF(N25="0–30 Days",K25,0))</f>
        <v/>
      </c>
      <c r="P25" s="44">
        <f>IF(A25="","",IF(N25="31–60 Days",K25,0))</f>
        <v/>
      </c>
      <c r="Q25" s="44">
        <f>IF(A25="","",IF(N25="61–90 Days",K25,0))</f>
        <v/>
      </c>
      <c r="R25" s="44">
        <f>IF(A25="","",IF(N25="91–120 Days",K25,0))</f>
        <v/>
      </c>
      <c r="S25" s="44">
        <f>IF(A25="","",IF(N25="Over 120 Days",K25,0))</f>
        <v/>
      </c>
      <c r="T25" s="18" t="n"/>
      <c r="U25" s="18" t="n"/>
      <c r="V25" s="42" t="n"/>
      <c r="W25" s="42" t="n"/>
      <c r="X25" s="18" t="n"/>
      <c r="Y25" s="23">
        <f>IF(A25="","",IF(K25&lt;=0,"Closed/Credit",IF(OR(U25="Yes",M25&gt;120,AND(W25&lt;&gt;"",W25&lt;=Dashboard!$B$4)),"Critical",IF(OR(K25&gt;=Dashboard!$B$6,M25&gt;90),"High",IF(OR(M25&gt;60,W25=""),"Medium","Routine")))))</f>
        <v/>
      </c>
      <c r="Z25" s="24" t="n"/>
      <c r="AA25" s="25">
        <f>IF(A25="","",IF(COUNTIF($A$2:$A$501,A25)&gt;1,"Duplicate AR Record ID",IF(B25="","Missing clinic",IF(C25="","Missing account ID",IF(D25="","Missing payer",IF(F25="","Missing service date",IF(H25="","Missing original charge","")))))))</f>
        <v/>
      </c>
    </row>
    <row r="26">
      <c r="A26" s="18" t="n"/>
      <c r="B26" s="18" t="n"/>
      <c r="C26" s="18" t="n"/>
      <c r="D26" s="18" t="n"/>
      <c r="E26" s="18" t="n"/>
      <c r="F26" s="42" t="n"/>
      <c r="G26" s="42" t="n"/>
      <c r="H26" s="43" t="n"/>
      <c r="I26" s="43" t="n"/>
      <c r="J26" s="43" t="n"/>
      <c r="K26" s="44">
        <f>IF(A26="","",H26-I26-J26)</f>
        <v/>
      </c>
      <c r="L26" s="45">
        <f>IF(A26="","",IF(Dashboard!$B$5="Claim Submitted Date",IF(G26&lt;&gt;"",G26,F26),F26))</f>
        <v/>
      </c>
      <c r="M26" s="23">
        <f>IF(OR(A26="",L26="",Dashboard!$B$4=""),"",MAX(0,Dashboard!$B$4-L26))</f>
        <v/>
      </c>
      <c r="N26" s="23">
        <f>IF(M26="","",IF(M26&lt;=30,"0–30 Days",IF(M26&lt;=60,"31–60 Days",IF(M26&lt;=90,"61–90 Days",IF(M26&lt;=120,"91–120 Days","Over 120 Days")))))</f>
        <v/>
      </c>
      <c r="O26" s="44">
        <f>IF(A26="","",IF(N26="0–30 Days",K26,0))</f>
        <v/>
      </c>
      <c r="P26" s="44">
        <f>IF(A26="","",IF(N26="31–60 Days",K26,0))</f>
        <v/>
      </c>
      <c r="Q26" s="44">
        <f>IF(A26="","",IF(N26="61–90 Days",K26,0))</f>
        <v/>
      </c>
      <c r="R26" s="44">
        <f>IF(A26="","",IF(N26="91–120 Days",K26,0))</f>
        <v/>
      </c>
      <c r="S26" s="44">
        <f>IF(A26="","",IF(N26="Over 120 Days",K26,0))</f>
        <v/>
      </c>
      <c r="T26" s="18" t="n"/>
      <c r="U26" s="18" t="n"/>
      <c r="V26" s="42" t="n"/>
      <c r="W26" s="42" t="n"/>
      <c r="X26" s="18" t="n"/>
      <c r="Y26" s="23">
        <f>IF(A26="","",IF(K26&lt;=0,"Closed/Credit",IF(OR(U26="Yes",M26&gt;120,AND(W26&lt;&gt;"",W26&lt;=Dashboard!$B$4)),"Critical",IF(OR(K26&gt;=Dashboard!$B$6,M26&gt;90),"High",IF(OR(M26&gt;60,W26=""),"Medium","Routine")))))</f>
        <v/>
      </c>
      <c r="Z26" s="24" t="n"/>
      <c r="AA26" s="25">
        <f>IF(A26="","",IF(COUNTIF($A$2:$A$501,A26)&gt;1,"Duplicate AR Record ID",IF(B26="","Missing clinic",IF(C26="","Missing account ID",IF(D26="","Missing payer",IF(F26="","Missing service date",IF(H26="","Missing original charge","")))))))</f>
        <v/>
      </c>
    </row>
    <row r="27">
      <c r="A27" s="18" t="n"/>
      <c r="B27" s="18" t="n"/>
      <c r="C27" s="18" t="n"/>
      <c r="D27" s="18" t="n"/>
      <c r="E27" s="18" t="n"/>
      <c r="F27" s="42" t="n"/>
      <c r="G27" s="42" t="n"/>
      <c r="H27" s="43" t="n"/>
      <c r="I27" s="43" t="n"/>
      <c r="J27" s="43" t="n"/>
      <c r="K27" s="44">
        <f>IF(A27="","",H27-I27-J27)</f>
        <v/>
      </c>
      <c r="L27" s="45">
        <f>IF(A27="","",IF(Dashboard!$B$5="Claim Submitted Date",IF(G27&lt;&gt;"",G27,F27),F27))</f>
        <v/>
      </c>
      <c r="M27" s="23">
        <f>IF(OR(A27="",L27="",Dashboard!$B$4=""),"",MAX(0,Dashboard!$B$4-L27))</f>
        <v/>
      </c>
      <c r="N27" s="23">
        <f>IF(M27="","",IF(M27&lt;=30,"0–30 Days",IF(M27&lt;=60,"31–60 Days",IF(M27&lt;=90,"61–90 Days",IF(M27&lt;=120,"91–120 Days","Over 120 Days")))))</f>
        <v/>
      </c>
      <c r="O27" s="44">
        <f>IF(A27="","",IF(N27="0–30 Days",K27,0))</f>
        <v/>
      </c>
      <c r="P27" s="44">
        <f>IF(A27="","",IF(N27="31–60 Days",K27,0))</f>
        <v/>
      </c>
      <c r="Q27" s="44">
        <f>IF(A27="","",IF(N27="61–90 Days",K27,0))</f>
        <v/>
      </c>
      <c r="R27" s="44">
        <f>IF(A27="","",IF(N27="91–120 Days",K27,0))</f>
        <v/>
      </c>
      <c r="S27" s="44">
        <f>IF(A27="","",IF(N27="Over 120 Days",K27,0))</f>
        <v/>
      </c>
      <c r="T27" s="18" t="n"/>
      <c r="U27" s="18" t="n"/>
      <c r="V27" s="42" t="n"/>
      <c r="W27" s="42" t="n"/>
      <c r="X27" s="18" t="n"/>
      <c r="Y27" s="23">
        <f>IF(A27="","",IF(K27&lt;=0,"Closed/Credit",IF(OR(U27="Yes",M27&gt;120,AND(W27&lt;&gt;"",W27&lt;=Dashboard!$B$4)),"Critical",IF(OR(K27&gt;=Dashboard!$B$6,M27&gt;90),"High",IF(OR(M27&gt;60,W27=""),"Medium","Routine")))))</f>
        <v/>
      </c>
      <c r="Z27" s="24" t="n"/>
      <c r="AA27" s="25">
        <f>IF(A27="","",IF(COUNTIF($A$2:$A$501,A27)&gt;1,"Duplicate AR Record ID",IF(B27="","Missing clinic",IF(C27="","Missing account ID",IF(D27="","Missing payer",IF(F27="","Missing service date",IF(H27="","Missing original charge","")))))))</f>
        <v/>
      </c>
    </row>
    <row r="28">
      <c r="A28" s="18" t="n"/>
      <c r="B28" s="18" t="n"/>
      <c r="C28" s="18" t="n"/>
      <c r="D28" s="18" t="n"/>
      <c r="E28" s="18" t="n"/>
      <c r="F28" s="42" t="n"/>
      <c r="G28" s="42" t="n"/>
      <c r="H28" s="43" t="n"/>
      <c r="I28" s="43" t="n"/>
      <c r="J28" s="43" t="n"/>
      <c r="K28" s="44">
        <f>IF(A28="","",H28-I28-J28)</f>
        <v/>
      </c>
      <c r="L28" s="45">
        <f>IF(A28="","",IF(Dashboard!$B$5="Claim Submitted Date",IF(G28&lt;&gt;"",G28,F28),F28))</f>
        <v/>
      </c>
      <c r="M28" s="23">
        <f>IF(OR(A28="",L28="",Dashboard!$B$4=""),"",MAX(0,Dashboard!$B$4-L28))</f>
        <v/>
      </c>
      <c r="N28" s="23">
        <f>IF(M28="","",IF(M28&lt;=30,"0–30 Days",IF(M28&lt;=60,"31–60 Days",IF(M28&lt;=90,"61–90 Days",IF(M28&lt;=120,"91–120 Days","Over 120 Days")))))</f>
        <v/>
      </c>
      <c r="O28" s="44">
        <f>IF(A28="","",IF(N28="0–30 Days",K28,0))</f>
        <v/>
      </c>
      <c r="P28" s="44">
        <f>IF(A28="","",IF(N28="31–60 Days",K28,0))</f>
        <v/>
      </c>
      <c r="Q28" s="44">
        <f>IF(A28="","",IF(N28="61–90 Days",K28,0))</f>
        <v/>
      </c>
      <c r="R28" s="44">
        <f>IF(A28="","",IF(N28="91–120 Days",K28,0))</f>
        <v/>
      </c>
      <c r="S28" s="44">
        <f>IF(A28="","",IF(N28="Over 120 Days",K28,0))</f>
        <v/>
      </c>
      <c r="T28" s="18" t="n"/>
      <c r="U28" s="18" t="n"/>
      <c r="V28" s="42" t="n"/>
      <c r="W28" s="42" t="n"/>
      <c r="X28" s="18" t="n"/>
      <c r="Y28" s="23">
        <f>IF(A28="","",IF(K28&lt;=0,"Closed/Credit",IF(OR(U28="Yes",M28&gt;120,AND(W28&lt;&gt;"",W28&lt;=Dashboard!$B$4)),"Critical",IF(OR(K28&gt;=Dashboard!$B$6,M28&gt;90),"High",IF(OR(M28&gt;60,W28=""),"Medium","Routine")))))</f>
        <v/>
      </c>
      <c r="Z28" s="24" t="n"/>
      <c r="AA28" s="25">
        <f>IF(A28="","",IF(COUNTIF($A$2:$A$501,A28)&gt;1,"Duplicate AR Record ID",IF(B28="","Missing clinic",IF(C28="","Missing account ID",IF(D28="","Missing payer",IF(F28="","Missing service date",IF(H28="","Missing original charge","")))))))</f>
        <v/>
      </c>
    </row>
    <row r="29">
      <c r="A29" s="18" t="n"/>
      <c r="B29" s="18" t="n"/>
      <c r="C29" s="18" t="n"/>
      <c r="D29" s="18" t="n"/>
      <c r="E29" s="18" t="n"/>
      <c r="F29" s="42" t="n"/>
      <c r="G29" s="42" t="n"/>
      <c r="H29" s="43" t="n"/>
      <c r="I29" s="43" t="n"/>
      <c r="J29" s="43" t="n"/>
      <c r="K29" s="44">
        <f>IF(A29="","",H29-I29-J29)</f>
        <v/>
      </c>
      <c r="L29" s="45">
        <f>IF(A29="","",IF(Dashboard!$B$5="Claim Submitted Date",IF(G29&lt;&gt;"",G29,F29),F29))</f>
        <v/>
      </c>
      <c r="M29" s="23">
        <f>IF(OR(A29="",L29="",Dashboard!$B$4=""),"",MAX(0,Dashboard!$B$4-L29))</f>
        <v/>
      </c>
      <c r="N29" s="23">
        <f>IF(M29="","",IF(M29&lt;=30,"0–30 Days",IF(M29&lt;=60,"31–60 Days",IF(M29&lt;=90,"61–90 Days",IF(M29&lt;=120,"91–120 Days","Over 120 Days")))))</f>
        <v/>
      </c>
      <c r="O29" s="44">
        <f>IF(A29="","",IF(N29="0–30 Days",K29,0))</f>
        <v/>
      </c>
      <c r="P29" s="44">
        <f>IF(A29="","",IF(N29="31–60 Days",K29,0))</f>
        <v/>
      </c>
      <c r="Q29" s="44">
        <f>IF(A29="","",IF(N29="61–90 Days",K29,0))</f>
        <v/>
      </c>
      <c r="R29" s="44">
        <f>IF(A29="","",IF(N29="91–120 Days",K29,0))</f>
        <v/>
      </c>
      <c r="S29" s="44">
        <f>IF(A29="","",IF(N29="Over 120 Days",K29,0))</f>
        <v/>
      </c>
      <c r="T29" s="18" t="n"/>
      <c r="U29" s="18" t="n"/>
      <c r="V29" s="42" t="n"/>
      <c r="W29" s="42" t="n"/>
      <c r="X29" s="18" t="n"/>
      <c r="Y29" s="23">
        <f>IF(A29="","",IF(K29&lt;=0,"Closed/Credit",IF(OR(U29="Yes",M29&gt;120,AND(W29&lt;&gt;"",W29&lt;=Dashboard!$B$4)),"Critical",IF(OR(K29&gt;=Dashboard!$B$6,M29&gt;90),"High",IF(OR(M29&gt;60,W29=""),"Medium","Routine")))))</f>
        <v/>
      </c>
      <c r="Z29" s="24" t="n"/>
      <c r="AA29" s="25">
        <f>IF(A29="","",IF(COUNTIF($A$2:$A$501,A29)&gt;1,"Duplicate AR Record ID",IF(B29="","Missing clinic",IF(C29="","Missing account ID",IF(D29="","Missing payer",IF(F29="","Missing service date",IF(H29="","Missing original charge","")))))))</f>
        <v/>
      </c>
    </row>
    <row r="30">
      <c r="A30" s="18" t="n"/>
      <c r="B30" s="18" t="n"/>
      <c r="C30" s="18" t="n"/>
      <c r="D30" s="18" t="n"/>
      <c r="E30" s="18" t="n"/>
      <c r="F30" s="42" t="n"/>
      <c r="G30" s="42" t="n"/>
      <c r="H30" s="43" t="n"/>
      <c r="I30" s="43" t="n"/>
      <c r="J30" s="43" t="n"/>
      <c r="K30" s="44">
        <f>IF(A30="","",H30-I30-J30)</f>
        <v/>
      </c>
      <c r="L30" s="45">
        <f>IF(A30="","",IF(Dashboard!$B$5="Claim Submitted Date",IF(G30&lt;&gt;"",G30,F30),F30))</f>
        <v/>
      </c>
      <c r="M30" s="23">
        <f>IF(OR(A30="",L30="",Dashboard!$B$4=""),"",MAX(0,Dashboard!$B$4-L30))</f>
        <v/>
      </c>
      <c r="N30" s="23">
        <f>IF(M30="","",IF(M30&lt;=30,"0–30 Days",IF(M30&lt;=60,"31–60 Days",IF(M30&lt;=90,"61–90 Days",IF(M30&lt;=120,"91–120 Days","Over 120 Days")))))</f>
        <v/>
      </c>
      <c r="O30" s="44">
        <f>IF(A30="","",IF(N30="0–30 Days",K30,0))</f>
        <v/>
      </c>
      <c r="P30" s="44">
        <f>IF(A30="","",IF(N30="31–60 Days",K30,0))</f>
        <v/>
      </c>
      <c r="Q30" s="44">
        <f>IF(A30="","",IF(N30="61–90 Days",K30,0))</f>
        <v/>
      </c>
      <c r="R30" s="44">
        <f>IF(A30="","",IF(N30="91–120 Days",K30,0))</f>
        <v/>
      </c>
      <c r="S30" s="44">
        <f>IF(A30="","",IF(N30="Over 120 Days",K30,0))</f>
        <v/>
      </c>
      <c r="T30" s="18" t="n"/>
      <c r="U30" s="18" t="n"/>
      <c r="V30" s="42" t="n"/>
      <c r="W30" s="42" t="n"/>
      <c r="X30" s="18" t="n"/>
      <c r="Y30" s="23">
        <f>IF(A30="","",IF(K30&lt;=0,"Closed/Credit",IF(OR(U30="Yes",M30&gt;120,AND(W30&lt;&gt;"",W30&lt;=Dashboard!$B$4)),"Critical",IF(OR(K30&gt;=Dashboard!$B$6,M30&gt;90),"High",IF(OR(M30&gt;60,W30=""),"Medium","Routine")))))</f>
        <v/>
      </c>
      <c r="Z30" s="24" t="n"/>
      <c r="AA30" s="25">
        <f>IF(A30="","",IF(COUNTIF($A$2:$A$501,A30)&gt;1,"Duplicate AR Record ID",IF(B30="","Missing clinic",IF(C30="","Missing account ID",IF(D30="","Missing payer",IF(F30="","Missing service date",IF(H30="","Missing original charge","")))))))</f>
        <v/>
      </c>
    </row>
    <row r="31">
      <c r="A31" s="18" t="n"/>
      <c r="B31" s="18" t="n"/>
      <c r="C31" s="18" t="n"/>
      <c r="D31" s="18" t="n"/>
      <c r="E31" s="18" t="n"/>
      <c r="F31" s="42" t="n"/>
      <c r="G31" s="42" t="n"/>
      <c r="H31" s="43" t="n"/>
      <c r="I31" s="43" t="n"/>
      <c r="J31" s="43" t="n"/>
      <c r="K31" s="44">
        <f>IF(A31="","",H31-I31-J31)</f>
        <v/>
      </c>
      <c r="L31" s="45">
        <f>IF(A31="","",IF(Dashboard!$B$5="Claim Submitted Date",IF(G31&lt;&gt;"",G31,F31),F31))</f>
        <v/>
      </c>
      <c r="M31" s="23">
        <f>IF(OR(A31="",L31="",Dashboard!$B$4=""),"",MAX(0,Dashboard!$B$4-L31))</f>
        <v/>
      </c>
      <c r="N31" s="23">
        <f>IF(M31="","",IF(M31&lt;=30,"0–30 Days",IF(M31&lt;=60,"31–60 Days",IF(M31&lt;=90,"61–90 Days",IF(M31&lt;=120,"91–120 Days","Over 120 Days")))))</f>
        <v/>
      </c>
      <c r="O31" s="44">
        <f>IF(A31="","",IF(N31="0–30 Days",K31,0))</f>
        <v/>
      </c>
      <c r="P31" s="44">
        <f>IF(A31="","",IF(N31="31–60 Days",K31,0))</f>
        <v/>
      </c>
      <c r="Q31" s="44">
        <f>IF(A31="","",IF(N31="61–90 Days",K31,0))</f>
        <v/>
      </c>
      <c r="R31" s="44">
        <f>IF(A31="","",IF(N31="91–120 Days",K31,0))</f>
        <v/>
      </c>
      <c r="S31" s="44">
        <f>IF(A31="","",IF(N31="Over 120 Days",K31,0))</f>
        <v/>
      </c>
      <c r="T31" s="18" t="n"/>
      <c r="U31" s="18" t="n"/>
      <c r="V31" s="42" t="n"/>
      <c r="W31" s="42" t="n"/>
      <c r="X31" s="18" t="n"/>
      <c r="Y31" s="23">
        <f>IF(A31="","",IF(K31&lt;=0,"Closed/Credit",IF(OR(U31="Yes",M31&gt;120,AND(W31&lt;&gt;"",W31&lt;=Dashboard!$B$4)),"Critical",IF(OR(K31&gt;=Dashboard!$B$6,M31&gt;90),"High",IF(OR(M31&gt;60,W31=""),"Medium","Routine")))))</f>
        <v/>
      </c>
      <c r="Z31" s="24" t="n"/>
      <c r="AA31" s="25">
        <f>IF(A31="","",IF(COUNTIF($A$2:$A$501,A31)&gt;1,"Duplicate AR Record ID",IF(B31="","Missing clinic",IF(C31="","Missing account ID",IF(D31="","Missing payer",IF(F31="","Missing service date",IF(H31="","Missing original charge","")))))))</f>
        <v/>
      </c>
    </row>
    <row r="32">
      <c r="A32" s="18" t="n"/>
      <c r="B32" s="18" t="n"/>
      <c r="C32" s="18" t="n"/>
      <c r="D32" s="18" t="n"/>
      <c r="E32" s="18" t="n"/>
      <c r="F32" s="42" t="n"/>
      <c r="G32" s="42" t="n"/>
      <c r="H32" s="43" t="n"/>
      <c r="I32" s="43" t="n"/>
      <c r="J32" s="43" t="n"/>
      <c r="K32" s="44">
        <f>IF(A32="","",H32-I32-J32)</f>
        <v/>
      </c>
      <c r="L32" s="45">
        <f>IF(A32="","",IF(Dashboard!$B$5="Claim Submitted Date",IF(G32&lt;&gt;"",G32,F32),F32))</f>
        <v/>
      </c>
      <c r="M32" s="23">
        <f>IF(OR(A32="",L32="",Dashboard!$B$4=""),"",MAX(0,Dashboard!$B$4-L32))</f>
        <v/>
      </c>
      <c r="N32" s="23">
        <f>IF(M32="","",IF(M32&lt;=30,"0–30 Days",IF(M32&lt;=60,"31–60 Days",IF(M32&lt;=90,"61–90 Days",IF(M32&lt;=120,"91–120 Days","Over 120 Days")))))</f>
        <v/>
      </c>
      <c r="O32" s="44">
        <f>IF(A32="","",IF(N32="0–30 Days",K32,0))</f>
        <v/>
      </c>
      <c r="P32" s="44">
        <f>IF(A32="","",IF(N32="31–60 Days",K32,0))</f>
        <v/>
      </c>
      <c r="Q32" s="44">
        <f>IF(A32="","",IF(N32="61–90 Days",K32,0))</f>
        <v/>
      </c>
      <c r="R32" s="44">
        <f>IF(A32="","",IF(N32="91–120 Days",K32,0))</f>
        <v/>
      </c>
      <c r="S32" s="44">
        <f>IF(A32="","",IF(N32="Over 120 Days",K32,0))</f>
        <v/>
      </c>
      <c r="T32" s="18" t="n"/>
      <c r="U32" s="18" t="n"/>
      <c r="V32" s="42" t="n"/>
      <c r="W32" s="42" t="n"/>
      <c r="X32" s="18" t="n"/>
      <c r="Y32" s="23">
        <f>IF(A32="","",IF(K32&lt;=0,"Closed/Credit",IF(OR(U32="Yes",M32&gt;120,AND(W32&lt;&gt;"",W32&lt;=Dashboard!$B$4)),"Critical",IF(OR(K32&gt;=Dashboard!$B$6,M32&gt;90),"High",IF(OR(M32&gt;60,W32=""),"Medium","Routine")))))</f>
        <v/>
      </c>
      <c r="Z32" s="24" t="n"/>
      <c r="AA32" s="25">
        <f>IF(A32="","",IF(COUNTIF($A$2:$A$501,A32)&gt;1,"Duplicate AR Record ID",IF(B32="","Missing clinic",IF(C32="","Missing account ID",IF(D32="","Missing payer",IF(F32="","Missing service date",IF(H32="","Missing original charge","")))))))</f>
        <v/>
      </c>
    </row>
    <row r="33">
      <c r="A33" s="18" t="n"/>
      <c r="B33" s="18" t="n"/>
      <c r="C33" s="18" t="n"/>
      <c r="D33" s="18" t="n"/>
      <c r="E33" s="18" t="n"/>
      <c r="F33" s="42" t="n"/>
      <c r="G33" s="42" t="n"/>
      <c r="H33" s="43" t="n"/>
      <c r="I33" s="43" t="n"/>
      <c r="J33" s="43" t="n"/>
      <c r="K33" s="44">
        <f>IF(A33="","",H33-I33-J33)</f>
        <v/>
      </c>
      <c r="L33" s="45">
        <f>IF(A33="","",IF(Dashboard!$B$5="Claim Submitted Date",IF(G33&lt;&gt;"",G33,F33),F33))</f>
        <v/>
      </c>
      <c r="M33" s="23">
        <f>IF(OR(A33="",L33="",Dashboard!$B$4=""),"",MAX(0,Dashboard!$B$4-L33))</f>
        <v/>
      </c>
      <c r="N33" s="23">
        <f>IF(M33="","",IF(M33&lt;=30,"0–30 Days",IF(M33&lt;=60,"31–60 Days",IF(M33&lt;=90,"61–90 Days",IF(M33&lt;=120,"91–120 Days","Over 120 Days")))))</f>
        <v/>
      </c>
      <c r="O33" s="44">
        <f>IF(A33="","",IF(N33="0–30 Days",K33,0))</f>
        <v/>
      </c>
      <c r="P33" s="44">
        <f>IF(A33="","",IF(N33="31–60 Days",K33,0))</f>
        <v/>
      </c>
      <c r="Q33" s="44">
        <f>IF(A33="","",IF(N33="61–90 Days",K33,0))</f>
        <v/>
      </c>
      <c r="R33" s="44">
        <f>IF(A33="","",IF(N33="91–120 Days",K33,0))</f>
        <v/>
      </c>
      <c r="S33" s="44">
        <f>IF(A33="","",IF(N33="Over 120 Days",K33,0))</f>
        <v/>
      </c>
      <c r="T33" s="18" t="n"/>
      <c r="U33" s="18" t="n"/>
      <c r="V33" s="42" t="n"/>
      <c r="W33" s="42" t="n"/>
      <c r="X33" s="18" t="n"/>
      <c r="Y33" s="23">
        <f>IF(A33="","",IF(K33&lt;=0,"Closed/Credit",IF(OR(U33="Yes",M33&gt;120,AND(W33&lt;&gt;"",W33&lt;=Dashboard!$B$4)),"Critical",IF(OR(K33&gt;=Dashboard!$B$6,M33&gt;90),"High",IF(OR(M33&gt;60,W33=""),"Medium","Routine")))))</f>
        <v/>
      </c>
      <c r="Z33" s="24" t="n"/>
      <c r="AA33" s="25">
        <f>IF(A33="","",IF(COUNTIF($A$2:$A$501,A33)&gt;1,"Duplicate AR Record ID",IF(B33="","Missing clinic",IF(C33="","Missing account ID",IF(D33="","Missing payer",IF(F33="","Missing service date",IF(H33="","Missing original charge","")))))))</f>
        <v/>
      </c>
    </row>
    <row r="34">
      <c r="A34" s="18" t="n"/>
      <c r="B34" s="18" t="n"/>
      <c r="C34" s="18" t="n"/>
      <c r="D34" s="18" t="n"/>
      <c r="E34" s="18" t="n"/>
      <c r="F34" s="42" t="n"/>
      <c r="G34" s="42" t="n"/>
      <c r="H34" s="43" t="n"/>
      <c r="I34" s="43" t="n"/>
      <c r="J34" s="43" t="n"/>
      <c r="K34" s="44">
        <f>IF(A34="","",H34-I34-J34)</f>
        <v/>
      </c>
      <c r="L34" s="45">
        <f>IF(A34="","",IF(Dashboard!$B$5="Claim Submitted Date",IF(G34&lt;&gt;"",G34,F34),F34))</f>
        <v/>
      </c>
      <c r="M34" s="23">
        <f>IF(OR(A34="",L34="",Dashboard!$B$4=""),"",MAX(0,Dashboard!$B$4-L34))</f>
        <v/>
      </c>
      <c r="N34" s="23">
        <f>IF(M34="","",IF(M34&lt;=30,"0–30 Days",IF(M34&lt;=60,"31–60 Days",IF(M34&lt;=90,"61–90 Days",IF(M34&lt;=120,"91–120 Days","Over 120 Days")))))</f>
        <v/>
      </c>
      <c r="O34" s="44">
        <f>IF(A34="","",IF(N34="0–30 Days",K34,0))</f>
        <v/>
      </c>
      <c r="P34" s="44">
        <f>IF(A34="","",IF(N34="31–60 Days",K34,0))</f>
        <v/>
      </c>
      <c r="Q34" s="44">
        <f>IF(A34="","",IF(N34="61–90 Days",K34,0))</f>
        <v/>
      </c>
      <c r="R34" s="44">
        <f>IF(A34="","",IF(N34="91–120 Days",K34,0))</f>
        <v/>
      </c>
      <c r="S34" s="44">
        <f>IF(A34="","",IF(N34="Over 120 Days",K34,0))</f>
        <v/>
      </c>
      <c r="T34" s="18" t="n"/>
      <c r="U34" s="18" t="n"/>
      <c r="V34" s="42" t="n"/>
      <c r="W34" s="42" t="n"/>
      <c r="X34" s="18" t="n"/>
      <c r="Y34" s="23">
        <f>IF(A34="","",IF(K34&lt;=0,"Closed/Credit",IF(OR(U34="Yes",M34&gt;120,AND(W34&lt;&gt;"",W34&lt;=Dashboard!$B$4)),"Critical",IF(OR(K34&gt;=Dashboard!$B$6,M34&gt;90),"High",IF(OR(M34&gt;60,W34=""),"Medium","Routine")))))</f>
        <v/>
      </c>
      <c r="Z34" s="24" t="n"/>
      <c r="AA34" s="25">
        <f>IF(A34="","",IF(COUNTIF($A$2:$A$501,A34)&gt;1,"Duplicate AR Record ID",IF(B34="","Missing clinic",IF(C34="","Missing account ID",IF(D34="","Missing payer",IF(F34="","Missing service date",IF(H34="","Missing original charge","")))))))</f>
        <v/>
      </c>
    </row>
    <row r="35">
      <c r="A35" s="18" t="n"/>
      <c r="B35" s="18" t="n"/>
      <c r="C35" s="18" t="n"/>
      <c r="D35" s="18" t="n"/>
      <c r="E35" s="18" t="n"/>
      <c r="F35" s="42" t="n"/>
      <c r="G35" s="42" t="n"/>
      <c r="H35" s="43" t="n"/>
      <c r="I35" s="43" t="n"/>
      <c r="J35" s="43" t="n"/>
      <c r="K35" s="44">
        <f>IF(A35="","",H35-I35-J35)</f>
        <v/>
      </c>
      <c r="L35" s="45">
        <f>IF(A35="","",IF(Dashboard!$B$5="Claim Submitted Date",IF(G35&lt;&gt;"",G35,F35),F35))</f>
        <v/>
      </c>
      <c r="M35" s="23">
        <f>IF(OR(A35="",L35="",Dashboard!$B$4=""),"",MAX(0,Dashboard!$B$4-L35))</f>
        <v/>
      </c>
      <c r="N35" s="23">
        <f>IF(M35="","",IF(M35&lt;=30,"0–30 Days",IF(M35&lt;=60,"31–60 Days",IF(M35&lt;=90,"61–90 Days",IF(M35&lt;=120,"91–120 Days","Over 120 Days")))))</f>
        <v/>
      </c>
      <c r="O35" s="44">
        <f>IF(A35="","",IF(N35="0–30 Days",K35,0))</f>
        <v/>
      </c>
      <c r="P35" s="44">
        <f>IF(A35="","",IF(N35="31–60 Days",K35,0))</f>
        <v/>
      </c>
      <c r="Q35" s="44">
        <f>IF(A35="","",IF(N35="61–90 Days",K35,0))</f>
        <v/>
      </c>
      <c r="R35" s="44">
        <f>IF(A35="","",IF(N35="91–120 Days",K35,0))</f>
        <v/>
      </c>
      <c r="S35" s="44">
        <f>IF(A35="","",IF(N35="Over 120 Days",K35,0))</f>
        <v/>
      </c>
      <c r="T35" s="18" t="n"/>
      <c r="U35" s="18" t="n"/>
      <c r="V35" s="42" t="n"/>
      <c r="W35" s="42" t="n"/>
      <c r="X35" s="18" t="n"/>
      <c r="Y35" s="23">
        <f>IF(A35="","",IF(K35&lt;=0,"Closed/Credit",IF(OR(U35="Yes",M35&gt;120,AND(W35&lt;&gt;"",W35&lt;=Dashboard!$B$4)),"Critical",IF(OR(K35&gt;=Dashboard!$B$6,M35&gt;90),"High",IF(OR(M35&gt;60,W35=""),"Medium","Routine")))))</f>
        <v/>
      </c>
      <c r="Z35" s="24" t="n"/>
      <c r="AA35" s="25">
        <f>IF(A35="","",IF(COUNTIF($A$2:$A$501,A35)&gt;1,"Duplicate AR Record ID",IF(B35="","Missing clinic",IF(C35="","Missing account ID",IF(D35="","Missing payer",IF(F35="","Missing service date",IF(H35="","Missing original charge","")))))))</f>
        <v/>
      </c>
    </row>
    <row r="36">
      <c r="A36" s="18" t="n"/>
      <c r="B36" s="18" t="n"/>
      <c r="C36" s="18" t="n"/>
      <c r="D36" s="18" t="n"/>
      <c r="E36" s="18" t="n"/>
      <c r="F36" s="42" t="n"/>
      <c r="G36" s="42" t="n"/>
      <c r="H36" s="43" t="n"/>
      <c r="I36" s="43" t="n"/>
      <c r="J36" s="43" t="n"/>
      <c r="K36" s="44">
        <f>IF(A36="","",H36-I36-J36)</f>
        <v/>
      </c>
      <c r="L36" s="45">
        <f>IF(A36="","",IF(Dashboard!$B$5="Claim Submitted Date",IF(G36&lt;&gt;"",G36,F36),F36))</f>
        <v/>
      </c>
      <c r="M36" s="23">
        <f>IF(OR(A36="",L36="",Dashboard!$B$4=""),"",MAX(0,Dashboard!$B$4-L36))</f>
        <v/>
      </c>
      <c r="N36" s="23">
        <f>IF(M36="","",IF(M36&lt;=30,"0–30 Days",IF(M36&lt;=60,"31–60 Days",IF(M36&lt;=90,"61–90 Days",IF(M36&lt;=120,"91–120 Days","Over 120 Days")))))</f>
        <v/>
      </c>
      <c r="O36" s="44">
        <f>IF(A36="","",IF(N36="0–30 Days",K36,0))</f>
        <v/>
      </c>
      <c r="P36" s="44">
        <f>IF(A36="","",IF(N36="31–60 Days",K36,0))</f>
        <v/>
      </c>
      <c r="Q36" s="44">
        <f>IF(A36="","",IF(N36="61–90 Days",K36,0))</f>
        <v/>
      </c>
      <c r="R36" s="44">
        <f>IF(A36="","",IF(N36="91–120 Days",K36,0))</f>
        <v/>
      </c>
      <c r="S36" s="44">
        <f>IF(A36="","",IF(N36="Over 120 Days",K36,0))</f>
        <v/>
      </c>
      <c r="T36" s="18" t="n"/>
      <c r="U36" s="18" t="n"/>
      <c r="V36" s="42" t="n"/>
      <c r="W36" s="42" t="n"/>
      <c r="X36" s="18" t="n"/>
      <c r="Y36" s="23">
        <f>IF(A36="","",IF(K36&lt;=0,"Closed/Credit",IF(OR(U36="Yes",M36&gt;120,AND(W36&lt;&gt;"",W36&lt;=Dashboard!$B$4)),"Critical",IF(OR(K36&gt;=Dashboard!$B$6,M36&gt;90),"High",IF(OR(M36&gt;60,W36=""),"Medium","Routine")))))</f>
        <v/>
      </c>
      <c r="Z36" s="24" t="n"/>
      <c r="AA36" s="25">
        <f>IF(A36="","",IF(COUNTIF($A$2:$A$501,A36)&gt;1,"Duplicate AR Record ID",IF(B36="","Missing clinic",IF(C36="","Missing account ID",IF(D36="","Missing payer",IF(F36="","Missing service date",IF(H36="","Missing original charge","")))))))</f>
        <v/>
      </c>
    </row>
    <row r="37">
      <c r="A37" s="18" t="n"/>
      <c r="B37" s="18" t="n"/>
      <c r="C37" s="18" t="n"/>
      <c r="D37" s="18" t="n"/>
      <c r="E37" s="18" t="n"/>
      <c r="F37" s="42" t="n"/>
      <c r="G37" s="42" t="n"/>
      <c r="H37" s="43" t="n"/>
      <c r="I37" s="43" t="n"/>
      <c r="J37" s="43" t="n"/>
      <c r="K37" s="44">
        <f>IF(A37="","",H37-I37-J37)</f>
        <v/>
      </c>
      <c r="L37" s="45">
        <f>IF(A37="","",IF(Dashboard!$B$5="Claim Submitted Date",IF(G37&lt;&gt;"",G37,F37),F37))</f>
        <v/>
      </c>
      <c r="M37" s="23">
        <f>IF(OR(A37="",L37="",Dashboard!$B$4=""),"",MAX(0,Dashboard!$B$4-L37))</f>
        <v/>
      </c>
      <c r="N37" s="23">
        <f>IF(M37="","",IF(M37&lt;=30,"0–30 Days",IF(M37&lt;=60,"31–60 Days",IF(M37&lt;=90,"61–90 Days",IF(M37&lt;=120,"91–120 Days","Over 120 Days")))))</f>
        <v/>
      </c>
      <c r="O37" s="44">
        <f>IF(A37="","",IF(N37="0–30 Days",K37,0))</f>
        <v/>
      </c>
      <c r="P37" s="44">
        <f>IF(A37="","",IF(N37="31–60 Days",K37,0))</f>
        <v/>
      </c>
      <c r="Q37" s="44">
        <f>IF(A37="","",IF(N37="61–90 Days",K37,0))</f>
        <v/>
      </c>
      <c r="R37" s="44">
        <f>IF(A37="","",IF(N37="91–120 Days",K37,0))</f>
        <v/>
      </c>
      <c r="S37" s="44">
        <f>IF(A37="","",IF(N37="Over 120 Days",K37,0))</f>
        <v/>
      </c>
      <c r="T37" s="18" t="n"/>
      <c r="U37" s="18" t="n"/>
      <c r="V37" s="42" t="n"/>
      <c r="W37" s="42" t="n"/>
      <c r="X37" s="18" t="n"/>
      <c r="Y37" s="23">
        <f>IF(A37="","",IF(K37&lt;=0,"Closed/Credit",IF(OR(U37="Yes",M37&gt;120,AND(W37&lt;&gt;"",W37&lt;=Dashboard!$B$4)),"Critical",IF(OR(K37&gt;=Dashboard!$B$6,M37&gt;90),"High",IF(OR(M37&gt;60,W37=""),"Medium","Routine")))))</f>
        <v/>
      </c>
      <c r="Z37" s="24" t="n"/>
      <c r="AA37" s="25">
        <f>IF(A37="","",IF(COUNTIF($A$2:$A$501,A37)&gt;1,"Duplicate AR Record ID",IF(B37="","Missing clinic",IF(C37="","Missing account ID",IF(D37="","Missing payer",IF(F37="","Missing service date",IF(H37="","Missing original charge","")))))))</f>
        <v/>
      </c>
    </row>
    <row r="38">
      <c r="A38" s="18" t="n"/>
      <c r="B38" s="18" t="n"/>
      <c r="C38" s="18" t="n"/>
      <c r="D38" s="18" t="n"/>
      <c r="E38" s="18" t="n"/>
      <c r="F38" s="42" t="n"/>
      <c r="G38" s="42" t="n"/>
      <c r="H38" s="43" t="n"/>
      <c r="I38" s="43" t="n"/>
      <c r="J38" s="43" t="n"/>
      <c r="K38" s="44">
        <f>IF(A38="","",H38-I38-J38)</f>
        <v/>
      </c>
      <c r="L38" s="45">
        <f>IF(A38="","",IF(Dashboard!$B$5="Claim Submitted Date",IF(G38&lt;&gt;"",G38,F38),F38))</f>
        <v/>
      </c>
      <c r="M38" s="23">
        <f>IF(OR(A38="",L38="",Dashboard!$B$4=""),"",MAX(0,Dashboard!$B$4-L38))</f>
        <v/>
      </c>
      <c r="N38" s="23">
        <f>IF(M38="","",IF(M38&lt;=30,"0–30 Days",IF(M38&lt;=60,"31–60 Days",IF(M38&lt;=90,"61–90 Days",IF(M38&lt;=120,"91–120 Days","Over 120 Days")))))</f>
        <v/>
      </c>
      <c r="O38" s="44">
        <f>IF(A38="","",IF(N38="0–30 Days",K38,0))</f>
        <v/>
      </c>
      <c r="P38" s="44">
        <f>IF(A38="","",IF(N38="31–60 Days",K38,0))</f>
        <v/>
      </c>
      <c r="Q38" s="44">
        <f>IF(A38="","",IF(N38="61–90 Days",K38,0))</f>
        <v/>
      </c>
      <c r="R38" s="44">
        <f>IF(A38="","",IF(N38="91–120 Days",K38,0))</f>
        <v/>
      </c>
      <c r="S38" s="44">
        <f>IF(A38="","",IF(N38="Over 120 Days",K38,0))</f>
        <v/>
      </c>
      <c r="T38" s="18" t="n"/>
      <c r="U38" s="18" t="n"/>
      <c r="V38" s="42" t="n"/>
      <c r="W38" s="42" t="n"/>
      <c r="X38" s="18" t="n"/>
      <c r="Y38" s="23">
        <f>IF(A38="","",IF(K38&lt;=0,"Closed/Credit",IF(OR(U38="Yes",M38&gt;120,AND(W38&lt;&gt;"",W38&lt;=Dashboard!$B$4)),"Critical",IF(OR(K38&gt;=Dashboard!$B$6,M38&gt;90),"High",IF(OR(M38&gt;60,W38=""),"Medium","Routine")))))</f>
        <v/>
      </c>
      <c r="Z38" s="24" t="n"/>
      <c r="AA38" s="25">
        <f>IF(A38="","",IF(COUNTIF($A$2:$A$501,A38)&gt;1,"Duplicate AR Record ID",IF(B38="","Missing clinic",IF(C38="","Missing account ID",IF(D38="","Missing payer",IF(F38="","Missing service date",IF(H38="","Missing original charge","")))))))</f>
        <v/>
      </c>
    </row>
    <row r="39">
      <c r="A39" s="18" t="n"/>
      <c r="B39" s="18" t="n"/>
      <c r="C39" s="18" t="n"/>
      <c r="D39" s="18" t="n"/>
      <c r="E39" s="18" t="n"/>
      <c r="F39" s="42" t="n"/>
      <c r="G39" s="42" t="n"/>
      <c r="H39" s="43" t="n"/>
      <c r="I39" s="43" t="n"/>
      <c r="J39" s="43" t="n"/>
      <c r="K39" s="44">
        <f>IF(A39="","",H39-I39-J39)</f>
        <v/>
      </c>
      <c r="L39" s="45">
        <f>IF(A39="","",IF(Dashboard!$B$5="Claim Submitted Date",IF(G39&lt;&gt;"",G39,F39),F39))</f>
        <v/>
      </c>
      <c r="M39" s="23">
        <f>IF(OR(A39="",L39="",Dashboard!$B$4=""),"",MAX(0,Dashboard!$B$4-L39))</f>
        <v/>
      </c>
      <c r="N39" s="23">
        <f>IF(M39="","",IF(M39&lt;=30,"0–30 Days",IF(M39&lt;=60,"31–60 Days",IF(M39&lt;=90,"61–90 Days",IF(M39&lt;=120,"91–120 Days","Over 120 Days")))))</f>
        <v/>
      </c>
      <c r="O39" s="44">
        <f>IF(A39="","",IF(N39="0–30 Days",K39,0))</f>
        <v/>
      </c>
      <c r="P39" s="44">
        <f>IF(A39="","",IF(N39="31–60 Days",K39,0))</f>
        <v/>
      </c>
      <c r="Q39" s="44">
        <f>IF(A39="","",IF(N39="61–90 Days",K39,0))</f>
        <v/>
      </c>
      <c r="R39" s="44">
        <f>IF(A39="","",IF(N39="91–120 Days",K39,0))</f>
        <v/>
      </c>
      <c r="S39" s="44">
        <f>IF(A39="","",IF(N39="Over 120 Days",K39,0))</f>
        <v/>
      </c>
      <c r="T39" s="18" t="n"/>
      <c r="U39" s="18" t="n"/>
      <c r="V39" s="42" t="n"/>
      <c r="W39" s="42" t="n"/>
      <c r="X39" s="18" t="n"/>
      <c r="Y39" s="23">
        <f>IF(A39="","",IF(K39&lt;=0,"Closed/Credit",IF(OR(U39="Yes",M39&gt;120,AND(W39&lt;&gt;"",W39&lt;=Dashboard!$B$4)),"Critical",IF(OR(K39&gt;=Dashboard!$B$6,M39&gt;90),"High",IF(OR(M39&gt;60,W39=""),"Medium","Routine")))))</f>
        <v/>
      </c>
      <c r="Z39" s="24" t="n"/>
      <c r="AA39" s="25">
        <f>IF(A39="","",IF(COUNTIF($A$2:$A$501,A39)&gt;1,"Duplicate AR Record ID",IF(B39="","Missing clinic",IF(C39="","Missing account ID",IF(D39="","Missing payer",IF(F39="","Missing service date",IF(H39="","Missing original charge","")))))))</f>
        <v/>
      </c>
    </row>
    <row r="40">
      <c r="A40" s="18" t="n"/>
      <c r="B40" s="18" t="n"/>
      <c r="C40" s="18" t="n"/>
      <c r="D40" s="18" t="n"/>
      <c r="E40" s="18" t="n"/>
      <c r="F40" s="42" t="n"/>
      <c r="G40" s="42" t="n"/>
      <c r="H40" s="43" t="n"/>
      <c r="I40" s="43" t="n"/>
      <c r="J40" s="43" t="n"/>
      <c r="K40" s="44">
        <f>IF(A40="","",H40-I40-J40)</f>
        <v/>
      </c>
      <c r="L40" s="45">
        <f>IF(A40="","",IF(Dashboard!$B$5="Claim Submitted Date",IF(G40&lt;&gt;"",G40,F40),F40))</f>
        <v/>
      </c>
      <c r="M40" s="23">
        <f>IF(OR(A40="",L40="",Dashboard!$B$4=""),"",MAX(0,Dashboard!$B$4-L40))</f>
        <v/>
      </c>
      <c r="N40" s="23">
        <f>IF(M40="","",IF(M40&lt;=30,"0–30 Days",IF(M40&lt;=60,"31–60 Days",IF(M40&lt;=90,"61–90 Days",IF(M40&lt;=120,"91–120 Days","Over 120 Days")))))</f>
        <v/>
      </c>
      <c r="O40" s="44">
        <f>IF(A40="","",IF(N40="0–30 Days",K40,0))</f>
        <v/>
      </c>
      <c r="P40" s="44">
        <f>IF(A40="","",IF(N40="31–60 Days",K40,0))</f>
        <v/>
      </c>
      <c r="Q40" s="44">
        <f>IF(A40="","",IF(N40="61–90 Days",K40,0))</f>
        <v/>
      </c>
      <c r="R40" s="44">
        <f>IF(A40="","",IF(N40="91–120 Days",K40,0))</f>
        <v/>
      </c>
      <c r="S40" s="44">
        <f>IF(A40="","",IF(N40="Over 120 Days",K40,0))</f>
        <v/>
      </c>
      <c r="T40" s="18" t="n"/>
      <c r="U40" s="18" t="n"/>
      <c r="V40" s="42" t="n"/>
      <c r="W40" s="42" t="n"/>
      <c r="X40" s="18" t="n"/>
      <c r="Y40" s="23">
        <f>IF(A40="","",IF(K40&lt;=0,"Closed/Credit",IF(OR(U40="Yes",M40&gt;120,AND(W40&lt;&gt;"",W40&lt;=Dashboard!$B$4)),"Critical",IF(OR(K40&gt;=Dashboard!$B$6,M40&gt;90),"High",IF(OR(M40&gt;60,W40=""),"Medium","Routine")))))</f>
        <v/>
      </c>
      <c r="Z40" s="24" t="n"/>
      <c r="AA40" s="25">
        <f>IF(A40="","",IF(COUNTIF($A$2:$A$501,A40)&gt;1,"Duplicate AR Record ID",IF(B40="","Missing clinic",IF(C40="","Missing account ID",IF(D40="","Missing payer",IF(F40="","Missing service date",IF(H40="","Missing original charge","")))))))</f>
        <v/>
      </c>
    </row>
    <row r="41">
      <c r="A41" s="18" t="n"/>
      <c r="B41" s="18" t="n"/>
      <c r="C41" s="18" t="n"/>
      <c r="D41" s="18" t="n"/>
      <c r="E41" s="18" t="n"/>
      <c r="F41" s="42" t="n"/>
      <c r="G41" s="42" t="n"/>
      <c r="H41" s="43" t="n"/>
      <c r="I41" s="43" t="n"/>
      <c r="J41" s="43" t="n"/>
      <c r="K41" s="44">
        <f>IF(A41="","",H41-I41-J41)</f>
        <v/>
      </c>
      <c r="L41" s="45">
        <f>IF(A41="","",IF(Dashboard!$B$5="Claim Submitted Date",IF(G41&lt;&gt;"",G41,F41),F41))</f>
        <v/>
      </c>
      <c r="M41" s="23">
        <f>IF(OR(A41="",L41="",Dashboard!$B$4=""),"",MAX(0,Dashboard!$B$4-L41))</f>
        <v/>
      </c>
      <c r="N41" s="23">
        <f>IF(M41="","",IF(M41&lt;=30,"0–30 Days",IF(M41&lt;=60,"31–60 Days",IF(M41&lt;=90,"61–90 Days",IF(M41&lt;=120,"91–120 Days","Over 120 Days")))))</f>
        <v/>
      </c>
      <c r="O41" s="44">
        <f>IF(A41="","",IF(N41="0–30 Days",K41,0))</f>
        <v/>
      </c>
      <c r="P41" s="44">
        <f>IF(A41="","",IF(N41="31–60 Days",K41,0))</f>
        <v/>
      </c>
      <c r="Q41" s="44">
        <f>IF(A41="","",IF(N41="61–90 Days",K41,0))</f>
        <v/>
      </c>
      <c r="R41" s="44">
        <f>IF(A41="","",IF(N41="91–120 Days",K41,0))</f>
        <v/>
      </c>
      <c r="S41" s="44">
        <f>IF(A41="","",IF(N41="Over 120 Days",K41,0))</f>
        <v/>
      </c>
      <c r="T41" s="18" t="n"/>
      <c r="U41" s="18" t="n"/>
      <c r="V41" s="42" t="n"/>
      <c r="W41" s="42" t="n"/>
      <c r="X41" s="18" t="n"/>
      <c r="Y41" s="23">
        <f>IF(A41="","",IF(K41&lt;=0,"Closed/Credit",IF(OR(U41="Yes",M41&gt;120,AND(W41&lt;&gt;"",W41&lt;=Dashboard!$B$4)),"Critical",IF(OR(K41&gt;=Dashboard!$B$6,M41&gt;90),"High",IF(OR(M41&gt;60,W41=""),"Medium","Routine")))))</f>
        <v/>
      </c>
      <c r="Z41" s="24" t="n"/>
      <c r="AA41" s="25">
        <f>IF(A41="","",IF(COUNTIF($A$2:$A$501,A41)&gt;1,"Duplicate AR Record ID",IF(B41="","Missing clinic",IF(C41="","Missing account ID",IF(D41="","Missing payer",IF(F41="","Missing service date",IF(H41="","Missing original charge","")))))))</f>
        <v/>
      </c>
    </row>
    <row r="42">
      <c r="A42" s="18" t="n"/>
      <c r="B42" s="18" t="n"/>
      <c r="C42" s="18" t="n"/>
      <c r="D42" s="18" t="n"/>
      <c r="E42" s="18" t="n"/>
      <c r="F42" s="42" t="n"/>
      <c r="G42" s="42" t="n"/>
      <c r="H42" s="43" t="n"/>
      <c r="I42" s="43" t="n"/>
      <c r="J42" s="43" t="n"/>
      <c r="K42" s="44">
        <f>IF(A42="","",H42-I42-J42)</f>
        <v/>
      </c>
      <c r="L42" s="45">
        <f>IF(A42="","",IF(Dashboard!$B$5="Claim Submitted Date",IF(G42&lt;&gt;"",G42,F42),F42))</f>
        <v/>
      </c>
      <c r="M42" s="23">
        <f>IF(OR(A42="",L42="",Dashboard!$B$4=""),"",MAX(0,Dashboard!$B$4-L42))</f>
        <v/>
      </c>
      <c r="N42" s="23">
        <f>IF(M42="","",IF(M42&lt;=30,"0–30 Days",IF(M42&lt;=60,"31–60 Days",IF(M42&lt;=90,"61–90 Days",IF(M42&lt;=120,"91–120 Days","Over 120 Days")))))</f>
        <v/>
      </c>
      <c r="O42" s="44">
        <f>IF(A42="","",IF(N42="0–30 Days",K42,0))</f>
        <v/>
      </c>
      <c r="P42" s="44">
        <f>IF(A42="","",IF(N42="31–60 Days",K42,0))</f>
        <v/>
      </c>
      <c r="Q42" s="44">
        <f>IF(A42="","",IF(N42="61–90 Days",K42,0))</f>
        <v/>
      </c>
      <c r="R42" s="44">
        <f>IF(A42="","",IF(N42="91–120 Days",K42,0))</f>
        <v/>
      </c>
      <c r="S42" s="44">
        <f>IF(A42="","",IF(N42="Over 120 Days",K42,0))</f>
        <v/>
      </c>
      <c r="T42" s="18" t="n"/>
      <c r="U42" s="18" t="n"/>
      <c r="V42" s="42" t="n"/>
      <c r="W42" s="42" t="n"/>
      <c r="X42" s="18" t="n"/>
      <c r="Y42" s="23">
        <f>IF(A42="","",IF(K42&lt;=0,"Closed/Credit",IF(OR(U42="Yes",M42&gt;120,AND(W42&lt;&gt;"",W42&lt;=Dashboard!$B$4)),"Critical",IF(OR(K42&gt;=Dashboard!$B$6,M42&gt;90),"High",IF(OR(M42&gt;60,W42=""),"Medium","Routine")))))</f>
        <v/>
      </c>
      <c r="Z42" s="24" t="n"/>
      <c r="AA42" s="25">
        <f>IF(A42="","",IF(COUNTIF($A$2:$A$501,A42)&gt;1,"Duplicate AR Record ID",IF(B42="","Missing clinic",IF(C42="","Missing account ID",IF(D42="","Missing payer",IF(F42="","Missing service date",IF(H42="","Missing original charge","")))))))</f>
        <v/>
      </c>
    </row>
    <row r="43">
      <c r="A43" s="18" t="n"/>
      <c r="B43" s="18" t="n"/>
      <c r="C43" s="18" t="n"/>
      <c r="D43" s="18" t="n"/>
      <c r="E43" s="18" t="n"/>
      <c r="F43" s="42" t="n"/>
      <c r="G43" s="42" t="n"/>
      <c r="H43" s="43" t="n"/>
      <c r="I43" s="43" t="n"/>
      <c r="J43" s="43" t="n"/>
      <c r="K43" s="44">
        <f>IF(A43="","",H43-I43-J43)</f>
        <v/>
      </c>
      <c r="L43" s="45">
        <f>IF(A43="","",IF(Dashboard!$B$5="Claim Submitted Date",IF(G43&lt;&gt;"",G43,F43),F43))</f>
        <v/>
      </c>
      <c r="M43" s="23">
        <f>IF(OR(A43="",L43="",Dashboard!$B$4=""),"",MAX(0,Dashboard!$B$4-L43))</f>
        <v/>
      </c>
      <c r="N43" s="23">
        <f>IF(M43="","",IF(M43&lt;=30,"0–30 Days",IF(M43&lt;=60,"31–60 Days",IF(M43&lt;=90,"61–90 Days",IF(M43&lt;=120,"91–120 Days","Over 120 Days")))))</f>
        <v/>
      </c>
      <c r="O43" s="44">
        <f>IF(A43="","",IF(N43="0–30 Days",K43,0))</f>
        <v/>
      </c>
      <c r="P43" s="44">
        <f>IF(A43="","",IF(N43="31–60 Days",K43,0))</f>
        <v/>
      </c>
      <c r="Q43" s="44">
        <f>IF(A43="","",IF(N43="61–90 Days",K43,0))</f>
        <v/>
      </c>
      <c r="R43" s="44">
        <f>IF(A43="","",IF(N43="91–120 Days",K43,0))</f>
        <v/>
      </c>
      <c r="S43" s="44">
        <f>IF(A43="","",IF(N43="Over 120 Days",K43,0))</f>
        <v/>
      </c>
      <c r="T43" s="18" t="n"/>
      <c r="U43" s="18" t="n"/>
      <c r="V43" s="42" t="n"/>
      <c r="W43" s="42" t="n"/>
      <c r="X43" s="18" t="n"/>
      <c r="Y43" s="23">
        <f>IF(A43="","",IF(K43&lt;=0,"Closed/Credit",IF(OR(U43="Yes",M43&gt;120,AND(W43&lt;&gt;"",W43&lt;=Dashboard!$B$4)),"Critical",IF(OR(K43&gt;=Dashboard!$B$6,M43&gt;90),"High",IF(OR(M43&gt;60,W43=""),"Medium","Routine")))))</f>
        <v/>
      </c>
      <c r="Z43" s="24" t="n"/>
      <c r="AA43" s="25">
        <f>IF(A43="","",IF(COUNTIF($A$2:$A$501,A43)&gt;1,"Duplicate AR Record ID",IF(B43="","Missing clinic",IF(C43="","Missing account ID",IF(D43="","Missing payer",IF(F43="","Missing service date",IF(H43="","Missing original charge","")))))))</f>
        <v/>
      </c>
    </row>
    <row r="44">
      <c r="A44" s="18" t="n"/>
      <c r="B44" s="18" t="n"/>
      <c r="C44" s="18" t="n"/>
      <c r="D44" s="18" t="n"/>
      <c r="E44" s="18" t="n"/>
      <c r="F44" s="42" t="n"/>
      <c r="G44" s="42" t="n"/>
      <c r="H44" s="43" t="n"/>
      <c r="I44" s="43" t="n"/>
      <c r="J44" s="43" t="n"/>
      <c r="K44" s="44">
        <f>IF(A44="","",H44-I44-J44)</f>
        <v/>
      </c>
      <c r="L44" s="45">
        <f>IF(A44="","",IF(Dashboard!$B$5="Claim Submitted Date",IF(G44&lt;&gt;"",G44,F44),F44))</f>
        <v/>
      </c>
      <c r="M44" s="23">
        <f>IF(OR(A44="",L44="",Dashboard!$B$4=""),"",MAX(0,Dashboard!$B$4-L44))</f>
        <v/>
      </c>
      <c r="N44" s="23">
        <f>IF(M44="","",IF(M44&lt;=30,"0–30 Days",IF(M44&lt;=60,"31–60 Days",IF(M44&lt;=90,"61–90 Days",IF(M44&lt;=120,"91–120 Days","Over 120 Days")))))</f>
        <v/>
      </c>
      <c r="O44" s="44">
        <f>IF(A44="","",IF(N44="0–30 Days",K44,0))</f>
        <v/>
      </c>
      <c r="P44" s="44">
        <f>IF(A44="","",IF(N44="31–60 Days",K44,0))</f>
        <v/>
      </c>
      <c r="Q44" s="44">
        <f>IF(A44="","",IF(N44="61–90 Days",K44,0))</f>
        <v/>
      </c>
      <c r="R44" s="44">
        <f>IF(A44="","",IF(N44="91–120 Days",K44,0))</f>
        <v/>
      </c>
      <c r="S44" s="44">
        <f>IF(A44="","",IF(N44="Over 120 Days",K44,0))</f>
        <v/>
      </c>
      <c r="T44" s="18" t="n"/>
      <c r="U44" s="18" t="n"/>
      <c r="V44" s="42" t="n"/>
      <c r="W44" s="42" t="n"/>
      <c r="X44" s="18" t="n"/>
      <c r="Y44" s="23">
        <f>IF(A44="","",IF(K44&lt;=0,"Closed/Credit",IF(OR(U44="Yes",M44&gt;120,AND(W44&lt;&gt;"",W44&lt;=Dashboard!$B$4)),"Critical",IF(OR(K44&gt;=Dashboard!$B$6,M44&gt;90),"High",IF(OR(M44&gt;60,W44=""),"Medium","Routine")))))</f>
        <v/>
      </c>
      <c r="Z44" s="24" t="n"/>
      <c r="AA44" s="25">
        <f>IF(A44="","",IF(COUNTIF($A$2:$A$501,A44)&gt;1,"Duplicate AR Record ID",IF(B44="","Missing clinic",IF(C44="","Missing account ID",IF(D44="","Missing payer",IF(F44="","Missing service date",IF(H44="","Missing original charge","")))))))</f>
        <v/>
      </c>
    </row>
    <row r="45">
      <c r="A45" s="18" t="n"/>
      <c r="B45" s="18" t="n"/>
      <c r="C45" s="18" t="n"/>
      <c r="D45" s="18" t="n"/>
      <c r="E45" s="18" t="n"/>
      <c r="F45" s="42" t="n"/>
      <c r="G45" s="42" t="n"/>
      <c r="H45" s="43" t="n"/>
      <c r="I45" s="43" t="n"/>
      <c r="J45" s="43" t="n"/>
      <c r="K45" s="44">
        <f>IF(A45="","",H45-I45-J45)</f>
        <v/>
      </c>
      <c r="L45" s="45">
        <f>IF(A45="","",IF(Dashboard!$B$5="Claim Submitted Date",IF(G45&lt;&gt;"",G45,F45),F45))</f>
        <v/>
      </c>
      <c r="M45" s="23">
        <f>IF(OR(A45="",L45="",Dashboard!$B$4=""),"",MAX(0,Dashboard!$B$4-L45))</f>
        <v/>
      </c>
      <c r="N45" s="23">
        <f>IF(M45="","",IF(M45&lt;=30,"0–30 Days",IF(M45&lt;=60,"31–60 Days",IF(M45&lt;=90,"61–90 Days",IF(M45&lt;=120,"91–120 Days","Over 120 Days")))))</f>
        <v/>
      </c>
      <c r="O45" s="44">
        <f>IF(A45="","",IF(N45="0–30 Days",K45,0))</f>
        <v/>
      </c>
      <c r="P45" s="44">
        <f>IF(A45="","",IF(N45="31–60 Days",K45,0))</f>
        <v/>
      </c>
      <c r="Q45" s="44">
        <f>IF(A45="","",IF(N45="61–90 Days",K45,0))</f>
        <v/>
      </c>
      <c r="R45" s="44">
        <f>IF(A45="","",IF(N45="91–120 Days",K45,0))</f>
        <v/>
      </c>
      <c r="S45" s="44">
        <f>IF(A45="","",IF(N45="Over 120 Days",K45,0))</f>
        <v/>
      </c>
      <c r="T45" s="18" t="n"/>
      <c r="U45" s="18" t="n"/>
      <c r="V45" s="42" t="n"/>
      <c r="W45" s="42" t="n"/>
      <c r="X45" s="18" t="n"/>
      <c r="Y45" s="23">
        <f>IF(A45="","",IF(K45&lt;=0,"Closed/Credit",IF(OR(U45="Yes",M45&gt;120,AND(W45&lt;&gt;"",W45&lt;=Dashboard!$B$4)),"Critical",IF(OR(K45&gt;=Dashboard!$B$6,M45&gt;90),"High",IF(OR(M45&gt;60,W45=""),"Medium","Routine")))))</f>
        <v/>
      </c>
      <c r="Z45" s="24" t="n"/>
      <c r="AA45" s="25">
        <f>IF(A45="","",IF(COUNTIF($A$2:$A$501,A45)&gt;1,"Duplicate AR Record ID",IF(B45="","Missing clinic",IF(C45="","Missing account ID",IF(D45="","Missing payer",IF(F45="","Missing service date",IF(H45="","Missing original charge","")))))))</f>
        <v/>
      </c>
    </row>
    <row r="46">
      <c r="A46" s="18" t="n"/>
      <c r="B46" s="18" t="n"/>
      <c r="C46" s="18" t="n"/>
      <c r="D46" s="18" t="n"/>
      <c r="E46" s="18" t="n"/>
      <c r="F46" s="42" t="n"/>
      <c r="G46" s="42" t="n"/>
      <c r="H46" s="43" t="n"/>
      <c r="I46" s="43" t="n"/>
      <c r="J46" s="43" t="n"/>
      <c r="K46" s="44">
        <f>IF(A46="","",H46-I46-J46)</f>
        <v/>
      </c>
      <c r="L46" s="45">
        <f>IF(A46="","",IF(Dashboard!$B$5="Claim Submitted Date",IF(G46&lt;&gt;"",G46,F46),F46))</f>
        <v/>
      </c>
      <c r="M46" s="23">
        <f>IF(OR(A46="",L46="",Dashboard!$B$4=""),"",MAX(0,Dashboard!$B$4-L46))</f>
        <v/>
      </c>
      <c r="N46" s="23">
        <f>IF(M46="","",IF(M46&lt;=30,"0–30 Days",IF(M46&lt;=60,"31–60 Days",IF(M46&lt;=90,"61–90 Days",IF(M46&lt;=120,"91–120 Days","Over 120 Days")))))</f>
        <v/>
      </c>
      <c r="O46" s="44">
        <f>IF(A46="","",IF(N46="0–30 Days",K46,0))</f>
        <v/>
      </c>
      <c r="P46" s="44">
        <f>IF(A46="","",IF(N46="31–60 Days",K46,0))</f>
        <v/>
      </c>
      <c r="Q46" s="44">
        <f>IF(A46="","",IF(N46="61–90 Days",K46,0))</f>
        <v/>
      </c>
      <c r="R46" s="44">
        <f>IF(A46="","",IF(N46="91–120 Days",K46,0))</f>
        <v/>
      </c>
      <c r="S46" s="44">
        <f>IF(A46="","",IF(N46="Over 120 Days",K46,0))</f>
        <v/>
      </c>
      <c r="T46" s="18" t="n"/>
      <c r="U46" s="18" t="n"/>
      <c r="V46" s="42" t="n"/>
      <c r="W46" s="42" t="n"/>
      <c r="X46" s="18" t="n"/>
      <c r="Y46" s="23">
        <f>IF(A46="","",IF(K46&lt;=0,"Closed/Credit",IF(OR(U46="Yes",M46&gt;120,AND(W46&lt;&gt;"",W46&lt;=Dashboard!$B$4)),"Critical",IF(OR(K46&gt;=Dashboard!$B$6,M46&gt;90),"High",IF(OR(M46&gt;60,W46=""),"Medium","Routine")))))</f>
        <v/>
      </c>
      <c r="Z46" s="24" t="n"/>
      <c r="AA46" s="25">
        <f>IF(A46="","",IF(COUNTIF($A$2:$A$501,A46)&gt;1,"Duplicate AR Record ID",IF(B46="","Missing clinic",IF(C46="","Missing account ID",IF(D46="","Missing payer",IF(F46="","Missing service date",IF(H46="","Missing original charge","")))))))</f>
        <v/>
      </c>
    </row>
    <row r="47">
      <c r="A47" s="18" t="n"/>
      <c r="B47" s="18" t="n"/>
      <c r="C47" s="18" t="n"/>
      <c r="D47" s="18" t="n"/>
      <c r="E47" s="18" t="n"/>
      <c r="F47" s="42" t="n"/>
      <c r="G47" s="42" t="n"/>
      <c r="H47" s="43" t="n"/>
      <c r="I47" s="43" t="n"/>
      <c r="J47" s="43" t="n"/>
      <c r="K47" s="44">
        <f>IF(A47="","",H47-I47-J47)</f>
        <v/>
      </c>
      <c r="L47" s="45">
        <f>IF(A47="","",IF(Dashboard!$B$5="Claim Submitted Date",IF(G47&lt;&gt;"",G47,F47),F47))</f>
        <v/>
      </c>
      <c r="M47" s="23">
        <f>IF(OR(A47="",L47="",Dashboard!$B$4=""),"",MAX(0,Dashboard!$B$4-L47))</f>
        <v/>
      </c>
      <c r="N47" s="23">
        <f>IF(M47="","",IF(M47&lt;=30,"0–30 Days",IF(M47&lt;=60,"31–60 Days",IF(M47&lt;=90,"61–90 Days",IF(M47&lt;=120,"91–120 Days","Over 120 Days")))))</f>
        <v/>
      </c>
      <c r="O47" s="44">
        <f>IF(A47="","",IF(N47="0–30 Days",K47,0))</f>
        <v/>
      </c>
      <c r="P47" s="44">
        <f>IF(A47="","",IF(N47="31–60 Days",K47,0))</f>
        <v/>
      </c>
      <c r="Q47" s="44">
        <f>IF(A47="","",IF(N47="61–90 Days",K47,0))</f>
        <v/>
      </c>
      <c r="R47" s="44">
        <f>IF(A47="","",IF(N47="91–120 Days",K47,0))</f>
        <v/>
      </c>
      <c r="S47" s="44">
        <f>IF(A47="","",IF(N47="Over 120 Days",K47,0))</f>
        <v/>
      </c>
      <c r="T47" s="18" t="n"/>
      <c r="U47" s="18" t="n"/>
      <c r="V47" s="42" t="n"/>
      <c r="W47" s="42" t="n"/>
      <c r="X47" s="18" t="n"/>
      <c r="Y47" s="23">
        <f>IF(A47="","",IF(K47&lt;=0,"Closed/Credit",IF(OR(U47="Yes",M47&gt;120,AND(W47&lt;&gt;"",W47&lt;=Dashboard!$B$4)),"Critical",IF(OR(K47&gt;=Dashboard!$B$6,M47&gt;90),"High",IF(OR(M47&gt;60,W47=""),"Medium","Routine")))))</f>
        <v/>
      </c>
      <c r="Z47" s="24" t="n"/>
      <c r="AA47" s="25">
        <f>IF(A47="","",IF(COUNTIF($A$2:$A$501,A47)&gt;1,"Duplicate AR Record ID",IF(B47="","Missing clinic",IF(C47="","Missing account ID",IF(D47="","Missing payer",IF(F47="","Missing service date",IF(H47="","Missing original charge","")))))))</f>
        <v/>
      </c>
    </row>
    <row r="48">
      <c r="A48" s="18" t="n"/>
      <c r="B48" s="18" t="n"/>
      <c r="C48" s="18" t="n"/>
      <c r="D48" s="18" t="n"/>
      <c r="E48" s="18" t="n"/>
      <c r="F48" s="42" t="n"/>
      <c r="G48" s="42" t="n"/>
      <c r="H48" s="43" t="n"/>
      <c r="I48" s="43" t="n"/>
      <c r="J48" s="43" t="n"/>
      <c r="K48" s="44">
        <f>IF(A48="","",H48-I48-J48)</f>
        <v/>
      </c>
      <c r="L48" s="45">
        <f>IF(A48="","",IF(Dashboard!$B$5="Claim Submitted Date",IF(G48&lt;&gt;"",G48,F48),F48))</f>
        <v/>
      </c>
      <c r="M48" s="23">
        <f>IF(OR(A48="",L48="",Dashboard!$B$4=""),"",MAX(0,Dashboard!$B$4-L48))</f>
        <v/>
      </c>
      <c r="N48" s="23">
        <f>IF(M48="","",IF(M48&lt;=30,"0–30 Days",IF(M48&lt;=60,"31–60 Days",IF(M48&lt;=90,"61–90 Days",IF(M48&lt;=120,"91–120 Days","Over 120 Days")))))</f>
        <v/>
      </c>
      <c r="O48" s="44">
        <f>IF(A48="","",IF(N48="0–30 Days",K48,0))</f>
        <v/>
      </c>
      <c r="P48" s="44">
        <f>IF(A48="","",IF(N48="31–60 Days",K48,0))</f>
        <v/>
      </c>
      <c r="Q48" s="44">
        <f>IF(A48="","",IF(N48="61–90 Days",K48,0))</f>
        <v/>
      </c>
      <c r="R48" s="44">
        <f>IF(A48="","",IF(N48="91–120 Days",K48,0))</f>
        <v/>
      </c>
      <c r="S48" s="44">
        <f>IF(A48="","",IF(N48="Over 120 Days",K48,0))</f>
        <v/>
      </c>
      <c r="T48" s="18" t="n"/>
      <c r="U48" s="18" t="n"/>
      <c r="V48" s="42" t="n"/>
      <c r="W48" s="42" t="n"/>
      <c r="X48" s="18" t="n"/>
      <c r="Y48" s="23">
        <f>IF(A48="","",IF(K48&lt;=0,"Closed/Credit",IF(OR(U48="Yes",M48&gt;120,AND(W48&lt;&gt;"",W48&lt;=Dashboard!$B$4)),"Critical",IF(OR(K48&gt;=Dashboard!$B$6,M48&gt;90),"High",IF(OR(M48&gt;60,W48=""),"Medium","Routine")))))</f>
        <v/>
      </c>
      <c r="Z48" s="24" t="n"/>
      <c r="AA48" s="25">
        <f>IF(A48="","",IF(COUNTIF($A$2:$A$501,A48)&gt;1,"Duplicate AR Record ID",IF(B48="","Missing clinic",IF(C48="","Missing account ID",IF(D48="","Missing payer",IF(F48="","Missing service date",IF(H48="","Missing original charge","")))))))</f>
        <v/>
      </c>
    </row>
    <row r="49">
      <c r="A49" s="18" t="n"/>
      <c r="B49" s="18" t="n"/>
      <c r="C49" s="18" t="n"/>
      <c r="D49" s="18" t="n"/>
      <c r="E49" s="18" t="n"/>
      <c r="F49" s="42" t="n"/>
      <c r="G49" s="42" t="n"/>
      <c r="H49" s="43" t="n"/>
      <c r="I49" s="43" t="n"/>
      <c r="J49" s="43" t="n"/>
      <c r="K49" s="44">
        <f>IF(A49="","",H49-I49-J49)</f>
        <v/>
      </c>
      <c r="L49" s="45">
        <f>IF(A49="","",IF(Dashboard!$B$5="Claim Submitted Date",IF(G49&lt;&gt;"",G49,F49),F49))</f>
        <v/>
      </c>
      <c r="M49" s="23">
        <f>IF(OR(A49="",L49="",Dashboard!$B$4=""),"",MAX(0,Dashboard!$B$4-L49))</f>
        <v/>
      </c>
      <c r="N49" s="23">
        <f>IF(M49="","",IF(M49&lt;=30,"0–30 Days",IF(M49&lt;=60,"31–60 Days",IF(M49&lt;=90,"61–90 Days",IF(M49&lt;=120,"91–120 Days","Over 120 Days")))))</f>
        <v/>
      </c>
      <c r="O49" s="44">
        <f>IF(A49="","",IF(N49="0–30 Days",K49,0))</f>
        <v/>
      </c>
      <c r="P49" s="44">
        <f>IF(A49="","",IF(N49="31–60 Days",K49,0))</f>
        <v/>
      </c>
      <c r="Q49" s="44">
        <f>IF(A49="","",IF(N49="61–90 Days",K49,0))</f>
        <v/>
      </c>
      <c r="R49" s="44">
        <f>IF(A49="","",IF(N49="91–120 Days",K49,0))</f>
        <v/>
      </c>
      <c r="S49" s="44">
        <f>IF(A49="","",IF(N49="Over 120 Days",K49,0))</f>
        <v/>
      </c>
      <c r="T49" s="18" t="n"/>
      <c r="U49" s="18" t="n"/>
      <c r="V49" s="42" t="n"/>
      <c r="W49" s="42" t="n"/>
      <c r="X49" s="18" t="n"/>
      <c r="Y49" s="23">
        <f>IF(A49="","",IF(K49&lt;=0,"Closed/Credit",IF(OR(U49="Yes",M49&gt;120,AND(W49&lt;&gt;"",W49&lt;=Dashboard!$B$4)),"Critical",IF(OR(K49&gt;=Dashboard!$B$6,M49&gt;90),"High",IF(OR(M49&gt;60,W49=""),"Medium","Routine")))))</f>
        <v/>
      </c>
      <c r="Z49" s="24" t="n"/>
      <c r="AA49" s="25">
        <f>IF(A49="","",IF(COUNTIF($A$2:$A$501,A49)&gt;1,"Duplicate AR Record ID",IF(B49="","Missing clinic",IF(C49="","Missing account ID",IF(D49="","Missing payer",IF(F49="","Missing service date",IF(H49="","Missing original charge","")))))))</f>
        <v/>
      </c>
    </row>
    <row r="50">
      <c r="A50" s="18" t="n"/>
      <c r="B50" s="18" t="n"/>
      <c r="C50" s="18" t="n"/>
      <c r="D50" s="18" t="n"/>
      <c r="E50" s="18" t="n"/>
      <c r="F50" s="42" t="n"/>
      <c r="G50" s="42" t="n"/>
      <c r="H50" s="43" t="n"/>
      <c r="I50" s="43" t="n"/>
      <c r="J50" s="43" t="n"/>
      <c r="K50" s="44">
        <f>IF(A50="","",H50-I50-J50)</f>
        <v/>
      </c>
      <c r="L50" s="45">
        <f>IF(A50="","",IF(Dashboard!$B$5="Claim Submitted Date",IF(G50&lt;&gt;"",G50,F50),F50))</f>
        <v/>
      </c>
      <c r="M50" s="23">
        <f>IF(OR(A50="",L50="",Dashboard!$B$4=""),"",MAX(0,Dashboard!$B$4-L50))</f>
        <v/>
      </c>
      <c r="N50" s="23">
        <f>IF(M50="","",IF(M50&lt;=30,"0–30 Days",IF(M50&lt;=60,"31–60 Days",IF(M50&lt;=90,"61–90 Days",IF(M50&lt;=120,"91–120 Days","Over 120 Days")))))</f>
        <v/>
      </c>
      <c r="O50" s="44">
        <f>IF(A50="","",IF(N50="0–30 Days",K50,0))</f>
        <v/>
      </c>
      <c r="P50" s="44">
        <f>IF(A50="","",IF(N50="31–60 Days",K50,0))</f>
        <v/>
      </c>
      <c r="Q50" s="44">
        <f>IF(A50="","",IF(N50="61–90 Days",K50,0))</f>
        <v/>
      </c>
      <c r="R50" s="44">
        <f>IF(A50="","",IF(N50="91–120 Days",K50,0))</f>
        <v/>
      </c>
      <c r="S50" s="44">
        <f>IF(A50="","",IF(N50="Over 120 Days",K50,0))</f>
        <v/>
      </c>
      <c r="T50" s="18" t="n"/>
      <c r="U50" s="18" t="n"/>
      <c r="V50" s="42" t="n"/>
      <c r="W50" s="42" t="n"/>
      <c r="X50" s="18" t="n"/>
      <c r="Y50" s="23">
        <f>IF(A50="","",IF(K50&lt;=0,"Closed/Credit",IF(OR(U50="Yes",M50&gt;120,AND(W50&lt;&gt;"",W50&lt;=Dashboard!$B$4)),"Critical",IF(OR(K50&gt;=Dashboard!$B$6,M50&gt;90),"High",IF(OR(M50&gt;60,W50=""),"Medium","Routine")))))</f>
        <v/>
      </c>
      <c r="Z50" s="24" t="n"/>
      <c r="AA50" s="25">
        <f>IF(A50="","",IF(COUNTIF($A$2:$A$501,A50)&gt;1,"Duplicate AR Record ID",IF(B50="","Missing clinic",IF(C50="","Missing account ID",IF(D50="","Missing payer",IF(F50="","Missing service date",IF(H50="","Missing original charge","")))))))</f>
        <v/>
      </c>
    </row>
    <row r="51">
      <c r="A51" s="18" t="n"/>
      <c r="B51" s="18" t="n"/>
      <c r="C51" s="18" t="n"/>
      <c r="D51" s="18" t="n"/>
      <c r="E51" s="18" t="n"/>
      <c r="F51" s="42" t="n"/>
      <c r="G51" s="42" t="n"/>
      <c r="H51" s="43" t="n"/>
      <c r="I51" s="43" t="n"/>
      <c r="J51" s="43" t="n"/>
      <c r="K51" s="44">
        <f>IF(A51="","",H51-I51-J51)</f>
        <v/>
      </c>
      <c r="L51" s="45">
        <f>IF(A51="","",IF(Dashboard!$B$5="Claim Submitted Date",IF(G51&lt;&gt;"",G51,F51),F51))</f>
        <v/>
      </c>
      <c r="M51" s="23">
        <f>IF(OR(A51="",L51="",Dashboard!$B$4=""),"",MAX(0,Dashboard!$B$4-L51))</f>
        <v/>
      </c>
      <c r="N51" s="23">
        <f>IF(M51="","",IF(M51&lt;=30,"0–30 Days",IF(M51&lt;=60,"31–60 Days",IF(M51&lt;=90,"61–90 Days",IF(M51&lt;=120,"91–120 Days","Over 120 Days")))))</f>
        <v/>
      </c>
      <c r="O51" s="44">
        <f>IF(A51="","",IF(N51="0–30 Days",K51,0))</f>
        <v/>
      </c>
      <c r="P51" s="44">
        <f>IF(A51="","",IF(N51="31–60 Days",K51,0))</f>
        <v/>
      </c>
      <c r="Q51" s="44">
        <f>IF(A51="","",IF(N51="61–90 Days",K51,0))</f>
        <v/>
      </c>
      <c r="R51" s="44">
        <f>IF(A51="","",IF(N51="91–120 Days",K51,0))</f>
        <v/>
      </c>
      <c r="S51" s="44">
        <f>IF(A51="","",IF(N51="Over 120 Days",K51,0))</f>
        <v/>
      </c>
      <c r="T51" s="18" t="n"/>
      <c r="U51" s="18" t="n"/>
      <c r="V51" s="42" t="n"/>
      <c r="W51" s="42" t="n"/>
      <c r="X51" s="18" t="n"/>
      <c r="Y51" s="23">
        <f>IF(A51="","",IF(K51&lt;=0,"Closed/Credit",IF(OR(U51="Yes",M51&gt;120,AND(W51&lt;&gt;"",W51&lt;=Dashboard!$B$4)),"Critical",IF(OR(K51&gt;=Dashboard!$B$6,M51&gt;90),"High",IF(OR(M51&gt;60,W51=""),"Medium","Routine")))))</f>
        <v/>
      </c>
      <c r="Z51" s="24" t="n"/>
      <c r="AA51" s="25">
        <f>IF(A51="","",IF(COUNTIF($A$2:$A$501,A51)&gt;1,"Duplicate AR Record ID",IF(B51="","Missing clinic",IF(C51="","Missing account ID",IF(D51="","Missing payer",IF(F51="","Missing service date",IF(H51="","Missing original charge","")))))))</f>
        <v/>
      </c>
    </row>
    <row r="52">
      <c r="A52" s="18" t="n"/>
      <c r="B52" s="18" t="n"/>
      <c r="C52" s="18" t="n"/>
      <c r="D52" s="18" t="n"/>
      <c r="E52" s="18" t="n"/>
      <c r="F52" s="42" t="n"/>
      <c r="G52" s="42" t="n"/>
      <c r="H52" s="43" t="n"/>
      <c r="I52" s="43" t="n"/>
      <c r="J52" s="43" t="n"/>
      <c r="K52" s="44">
        <f>IF(A52="","",H52-I52-J52)</f>
        <v/>
      </c>
      <c r="L52" s="45">
        <f>IF(A52="","",IF(Dashboard!$B$5="Claim Submitted Date",IF(G52&lt;&gt;"",G52,F52),F52))</f>
        <v/>
      </c>
      <c r="M52" s="23">
        <f>IF(OR(A52="",L52="",Dashboard!$B$4=""),"",MAX(0,Dashboard!$B$4-L52))</f>
        <v/>
      </c>
      <c r="N52" s="23">
        <f>IF(M52="","",IF(M52&lt;=30,"0–30 Days",IF(M52&lt;=60,"31–60 Days",IF(M52&lt;=90,"61–90 Days",IF(M52&lt;=120,"91–120 Days","Over 120 Days")))))</f>
        <v/>
      </c>
      <c r="O52" s="44">
        <f>IF(A52="","",IF(N52="0–30 Days",K52,0))</f>
        <v/>
      </c>
      <c r="P52" s="44">
        <f>IF(A52="","",IF(N52="31–60 Days",K52,0))</f>
        <v/>
      </c>
      <c r="Q52" s="44">
        <f>IF(A52="","",IF(N52="61–90 Days",K52,0))</f>
        <v/>
      </c>
      <c r="R52" s="44">
        <f>IF(A52="","",IF(N52="91–120 Days",K52,0))</f>
        <v/>
      </c>
      <c r="S52" s="44">
        <f>IF(A52="","",IF(N52="Over 120 Days",K52,0))</f>
        <v/>
      </c>
      <c r="T52" s="18" t="n"/>
      <c r="U52" s="18" t="n"/>
      <c r="V52" s="42" t="n"/>
      <c r="W52" s="42" t="n"/>
      <c r="X52" s="18" t="n"/>
      <c r="Y52" s="23">
        <f>IF(A52="","",IF(K52&lt;=0,"Closed/Credit",IF(OR(U52="Yes",M52&gt;120,AND(W52&lt;&gt;"",W52&lt;=Dashboard!$B$4)),"Critical",IF(OR(K52&gt;=Dashboard!$B$6,M52&gt;90),"High",IF(OR(M52&gt;60,W52=""),"Medium","Routine")))))</f>
        <v/>
      </c>
      <c r="Z52" s="24" t="n"/>
      <c r="AA52" s="25">
        <f>IF(A52="","",IF(COUNTIF($A$2:$A$501,A52)&gt;1,"Duplicate AR Record ID",IF(B52="","Missing clinic",IF(C52="","Missing account ID",IF(D52="","Missing payer",IF(F52="","Missing service date",IF(H52="","Missing original charge","")))))))</f>
        <v/>
      </c>
    </row>
    <row r="53">
      <c r="A53" s="18" t="n"/>
      <c r="B53" s="18" t="n"/>
      <c r="C53" s="18" t="n"/>
      <c r="D53" s="18" t="n"/>
      <c r="E53" s="18" t="n"/>
      <c r="F53" s="42" t="n"/>
      <c r="G53" s="42" t="n"/>
      <c r="H53" s="43" t="n"/>
      <c r="I53" s="43" t="n"/>
      <c r="J53" s="43" t="n"/>
      <c r="K53" s="44">
        <f>IF(A53="","",H53-I53-J53)</f>
        <v/>
      </c>
      <c r="L53" s="45">
        <f>IF(A53="","",IF(Dashboard!$B$5="Claim Submitted Date",IF(G53&lt;&gt;"",G53,F53),F53))</f>
        <v/>
      </c>
      <c r="M53" s="23">
        <f>IF(OR(A53="",L53="",Dashboard!$B$4=""),"",MAX(0,Dashboard!$B$4-L53))</f>
        <v/>
      </c>
      <c r="N53" s="23">
        <f>IF(M53="","",IF(M53&lt;=30,"0–30 Days",IF(M53&lt;=60,"31–60 Days",IF(M53&lt;=90,"61–90 Days",IF(M53&lt;=120,"91–120 Days","Over 120 Days")))))</f>
        <v/>
      </c>
      <c r="O53" s="44">
        <f>IF(A53="","",IF(N53="0–30 Days",K53,0))</f>
        <v/>
      </c>
      <c r="P53" s="44">
        <f>IF(A53="","",IF(N53="31–60 Days",K53,0))</f>
        <v/>
      </c>
      <c r="Q53" s="44">
        <f>IF(A53="","",IF(N53="61–90 Days",K53,0))</f>
        <v/>
      </c>
      <c r="R53" s="44">
        <f>IF(A53="","",IF(N53="91–120 Days",K53,0))</f>
        <v/>
      </c>
      <c r="S53" s="44">
        <f>IF(A53="","",IF(N53="Over 120 Days",K53,0))</f>
        <v/>
      </c>
      <c r="T53" s="18" t="n"/>
      <c r="U53" s="18" t="n"/>
      <c r="V53" s="42" t="n"/>
      <c r="W53" s="42" t="n"/>
      <c r="X53" s="18" t="n"/>
      <c r="Y53" s="23">
        <f>IF(A53="","",IF(K53&lt;=0,"Closed/Credit",IF(OR(U53="Yes",M53&gt;120,AND(W53&lt;&gt;"",W53&lt;=Dashboard!$B$4)),"Critical",IF(OR(K53&gt;=Dashboard!$B$6,M53&gt;90),"High",IF(OR(M53&gt;60,W53=""),"Medium","Routine")))))</f>
        <v/>
      </c>
      <c r="Z53" s="24" t="n"/>
      <c r="AA53" s="25">
        <f>IF(A53="","",IF(COUNTIF($A$2:$A$501,A53)&gt;1,"Duplicate AR Record ID",IF(B53="","Missing clinic",IF(C53="","Missing account ID",IF(D53="","Missing payer",IF(F53="","Missing service date",IF(H53="","Missing original charge","")))))))</f>
        <v/>
      </c>
    </row>
    <row r="54">
      <c r="A54" s="18" t="n"/>
      <c r="B54" s="18" t="n"/>
      <c r="C54" s="18" t="n"/>
      <c r="D54" s="18" t="n"/>
      <c r="E54" s="18" t="n"/>
      <c r="F54" s="42" t="n"/>
      <c r="G54" s="42" t="n"/>
      <c r="H54" s="43" t="n"/>
      <c r="I54" s="43" t="n"/>
      <c r="J54" s="43" t="n"/>
      <c r="K54" s="44">
        <f>IF(A54="","",H54-I54-J54)</f>
        <v/>
      </c>
      <c r="L54" s="45">
        <f>IF(A54="","",IF(Dashboard!$B$5="Claim Submitted Date",IF(G54&lt;&gt;"",G54,F54),F54))</f>
        <v/>
      </c>
      <c r="M54" s="23">
        <f>IF(OR(A54="",L54="",Dashboard!$B$4=""),"",MAX(0,Dashboard!$B$4-L54))</f>
        <v/>
      </c>
      <c r="N54" s="23">
        <f>IF(M54="","",IF(M54&lt;=30,"0–30 Days",IF(M54&lt;=60,"31–60 Days",IF(M54&lt;=90,"61–90 Days",IF(M54&lt;=120,"91–120 Days","Over 120 Days")))))</f>
        <v/>
      </c>
      <c r="O54" s="44">
        <f>IF(A54="","",IF(N54="0–30 Days",K54,0))</f>
        <v/>
      </c>
      <c r="P54" s="44">
        <f>IF(A54="","",IF(N54="31–60 Days",K54,0))</f>
        <v/>
      </c>
      <c r="Q54" s="44">
        <f>IF(A54="","",IF(N54="61–90 Days",K54,0))</f>
        <v/>
      </c>
      <c r="R54" s="44">
        <f>IF(A54="","",IF(N54="91–120 Days",K54,0))</f>
        <v/>
      </c>
      <c r="S54" s="44">
        <f>IF(A54="","",IF(N54="Over 120 Days",K54,0))</f>
        <v/>
      </c>
      <c r="T54" s="18" t="n"/>
      <c r="U54" s="18" t="n"/>
      <c r="V54" s="42" t="n"/>
      <c r="W54" s="42" t="n"/>
      <c r="X54" s="18" t="n"/>
      <c r="Y54" s="23">
        <f>IF(A54="","",IF(K54&lt;=0,"Closed/Credit",IF(OR(U54="Yes",M54&gt;120,AND(W54&lt;&gt;"",W54&lt;=Dashboard!$B$4)),"Critical",IF(OR(K54&gt;=Dashboard!$B$6,M54&gt;90),"High",IF(OR(M54&gt;60,W54=""),"Medium","Routine")))))</f>
        <v/>
      </c>
      <c r="Z54" s="24" t="n"/>
      <c r="AA54" s="25">
        <f>IF(A54="","",IF(COUNTIF($A$2:$A$501,A54)&gt;1,"Duplicate AR Record ID",IF(B54="","Missing clinic",IF(C54="","Missing account ID",IF(D54="","Missing payer",IF(F54="","Missing service date",IF(H54="","Missing original charge","")))))))</f>
        <v/>
      </c>
    </row>
    <row r="55">
      <c r="A55" s="18" t="n"/>
      <c r="B55" s="18" t="n"/>
      <c r="C55" s="18" t="n"/>
      <c r="D55" s="18" t="n"/>
      <c r="E55" s="18" t="n"/>
      <c r="F55" s="42" t="n"/>
      <c r="G55" s="42" t="n"/>
      <c r="H55" s="43" t="n"/>
      <c r="I55" s="43" t="n"/>
      <c r="J55" s="43" t="n"/>
      <c r="K55" s="44">
        <f>IF(A55="","",H55-I55-J55)</f>
        <v/>
      </c>
      <c r="L55" s="45">
        <f>IF(A55="","",IF(Dashboard!$B$5="Claim Submitted Date",IF(G55&lt;&gt;"",G55,F55),F55))</f>
        <v/>
      </c>
      <c r="M55" s="23">
        <f>IF(OR(A55="",L55="",Dashboard!$B$4=""),"",MAX(0,Dashboard!$B$4-L55))</f>
        <v/>
      </c>
      <c r="N55" s="23">
        <f>IF(M55="","",IF(M55&lt;=30,"0–30 Days",IF(M55&lt;=60,"31–60 Days",IF(M55&lt;=90,"61–90 Days",IF(M55&lt;=120,"91–120 Days","Over 120 Days")))))</f>
        <v/>
      </c>
      <c r="O55" s="44">
        <f>IF(A55="","",IF(N55="0–30 Days",K55,0))</f>
        <v/>
      </c>
      <c r="P55" s="44">
        <f>IF(A55="","",IF(N55="31–60 Days",K55,0))</f>
        <v/>
      </c>
      <c r="Q55" s="44">
        <f>IF(A55="","",IF(N55="61–90 Days",K55,0))</f>
        <v/>
      </c>
      <c r="R55" s="44">
        <f>IF(A55="","",IF(N55="91–120 Days",K55,0))</f>
        <v/>
      </c>
      <c r="S55" s="44">
        <f>IF(A55="","",IF(N55="Over 120 Days",K55,0))</f>
        <v/>
      </c>
      <c r="T55" s="18" t="n"/>
      <c r="U55" s="18" t="n"/>
      <c r="V55" s="42" t="n"/>
      <c r="W55" s="42" t="n"/>
      <c r="X55" s="18" t="n"/>
      <c r="Y55" s="23">
        <f>IF(A55="","",IF(K55&lt;=0,"Closed/Credit",IF(OR(U55="Yes",M55&gt;120,AND(W55&lt;&gt;"",W55&lt;=Dashboard!$B$4)),"Critical",IF(OR(K55&gt;=Dashboard!$B$6,M55&gt;90),"High",IF(OR(M55&gt;60,W55=""),"Medium","Routine")))))</f>
        <v/>
      </c>
      <c r="Z55" s="24" t="n"/>
      <c r="AA55" s="25">
        <f>IF(A55="","",IF(COUNTIF($A$2:$A$501,A55)&gt;1,"Duplicate AR Record ID",IF(B55="","Missing clinic",IF(C55="","Missing account ID",IF(D55="","Missing payer",IF(F55="","Missing service date",IF(H55="","Missing original charge","")))))))</f>
        <v/>
      </c>
    </row>
    <row r="56">
      <c r="A56" s="18" t="n"/>
      <c r="B56" s="18" t="n"/>
      <c r="C56" s="18" t="n"/>
      <c r="D56" s="18" t="n"/>
      <c r="E56" s="18" t="n"/>
      <c r="F56" s="42" t="n"/>
      <c r="G56" s="42" t="n"/>
      <c r="H56" s="43" t="n"/>
      <c r="I56" s="43" t="n"/>
      <c r="J56" s="43" t="n"/>
      <c r="K56" s="44">
        <f>IF(A56="","",H56-I56-J56)</f>
        <v/>
      </c>
      <c r="L56" s="45">
        <f>IF(A56="","",IF(Dashboard!$B$5="Claim Submitted Date",IF(G56&lt;&gt;"",G56,F56),F56))</f>
        <v/>
      </c>
      <c r="M56" s="23">
        <f>IF(OR(A56="",L56="",Dashboard!$B$4=""),"",MAX(0,Dashboard!$B$4-L56))</f>
        <v/>
      </c>
      <c r="N56" s="23">
        <f>IF(M56="","",IF(M56&lt;=30,"0–30 Days",IF(M56&lt;=60,"31–60 Days",IF(M56&lt;=90,"61–90 Days",IF(M56&lt;=120,"91–120 Days","Over 120 Days")))))</f>
        <v/>
      </c>
      <c r="O56" s="44">
        <f>IF(A56="","",IF(N56="0–30 Days",K56,0))</f>
        <v/>
      </c>
      <c r="P56" s="44">
        <f>IF(A56="","",IF(N56="31–60 Days",K56,0))</f>
        <v/>
      </c>
      <c r="Q56" s="44">
        <f>IF(A56="","",IF(N56="61–90 Days",K56,0))</f>
        <v/>
      </c>
      <c r="R56" s="44">
        <f>IF(A56="","",IF(N56="91–120 Days",K56,0))</f>
        <v/>
      </c>
      <c r="S56" s="44">
        <f>IF(A56="","",IF(N56="Over 120 Days",K56,0))</f>
        <v/>
      </c>
      <c r="T56" s="18" t="n"/>
      <c r="U56" s="18" t="n"/>
      <c r="V56" s="42" t="n"/>
      <c r="W56" s="42" t="n"/>
      <c r="X56" s="18" t="n"/>
      <c r="Y56" s="23">
        <f>IF(A56="","",IF(K56&lt;=0,"Closed/Credit",IF(OR(U56="Yes",M56&gt;120,AND(W56&lt;&gt;"",W56&lt;=Dashboard!$B$4)),"Critical",IF(OR(K56&gt;=Dashboard!$B$6,M56&gt;90),"High",IF(OR(M56&gt;60,W56=""),"Medium","Routine")))))</f>
        <v/>
      </c>
      <c r="Z56" s="24" t="n"/>
      <c r="AA56" s="25">
        <f>IF(A56="","",IF(COUNTIF($A$2:$A$501,A56)&gt;1,"Duplicate AR Record ID",IF(B56="","Missing clinic",IF(C56="","Missing account ID",IF(D56="","Missing payer",IF(F56="","Missing service date",IF(H56="","Missing original charge","")))))))</f>
        <v/>
      </c>
    </row>
    <row r="57">
      <c r="A57" s="18" t="n"/>
      <c r="B57" s="18" t="n"/>
      <c r="C57" s="18" t="n"/>
      <c r="D57" s="18" t="n"/>
      <c r="E57" s="18" t="n"/>
      <c r="F57" s="42" t="n"/>
      <c r="G57" s="42" t="n"/>
      <c r="H57" s="43" t="n"/>
      <c r="I57" s="43" t="n"/>
      <c r="J57" s="43" t="n"/>
      <c r="K57" s="44">
        <f>IF(A57="","",H57-I57-J57)</f>
        <v/>
      </c>
      <c r="L57" s="45">
        <f>IF(A57="","",IF(Dashboard!$B$5="Claim Submitted Date",IF(G57&lt;&gt;"",G57,F57),F57))</f>
        <v/>
      </c>
      <c r="M57" s="23">
        <f>IF(OR(A57="",L57="",Dashboard!$B$4=""),"",MAX(0,Dashboard!$B$4-L57))</f>
        <v/>
      </c>
      <c r="N57" s="23">
        <f>IF(M57="","",IF(M57&lt;=30,"0–30 Days",IF(M57&lt;=60,"31–60 Days",IF(M57&lt;=90,"61–90 Days",IF(M57&lt;=120,"91–120 Days","Over 120 Days")))))</f>
        <v/>
      </c>
      <c r="O57" s="44">
        <f>IF(A57="","",IF(N57="0–30 Days",K57,0))</f>
        <v/>
      </c>
      <c r="P57" s="44">
        <f>IF(A57="","",IF(N57="31–60 Days",K57,0))</f>
        <v/>
      </c>
      <c r="Q57" s="44">
        <f>IF(A57="","",IF(N57="61–90 Days",K57,0))</f>
        <v/>
      </c>
      <c r="R57" s="44">
        <f>IF(A57="","",IF(N57="91–120 Days",K57,0))</f>
        <v/>
      </c>
      <c r="S57" s="44">
        <f>IF(A57="","",IF(N57="Over 120 Days",K57,0))</f>
        <v/>
      </c>
      <c r="T57" s="18" t="n"/>
      <c r="U57" s="18" t="n"/>
      <c r="V57" s="42" t="n"/>
      <c r="W57" s="42" t="n"/>
      <c r="X57" s="18" t="n"/>
      <c r="Y57" s="23">
        <f>IF(A57="","",IF(K57&lt;=0,"Closed/Credit",IF(OR(U57="Yes",M57&gt;120,AND(W57&lt;&gt;"",W57&lt;=Dashboard!$B$4)),"Critical",IF(OR(K57&gt;=Dashboard!$B$6,M57&gt;90),"High",IF(OR(M57&gt;60,W57=""),"Medium","Routine")))))</f>
        <v/>
      </c>
      <c r="Z57" s="24" t="n"/>
      <c r="AA57" s="25">
        <f>IF(A57="","",IF(COUNTIF($A$2:$A$501,A57)&gt;1,"Duplicate AR Record ID",IF(B57="","Missing clinic",IF(C57="","Missing account ID",IF(D57="","Missing payer",IF(F57="","Missing service date",IF(H57="","Missing original charge","")))))))</f>
        <v/>
      </c>
    </row>
    <row r="58">
      <c r="A58" s="18" t="n"/>
      <c r="B58" s="18" t="n"/>
      <c r="C58" s="18" t="n"/>
      <c r="D58" s="18" t="n"/>
      <c r="E58" s="18" t="n"/>
      <c r="F58" s="42" t="n"/>
      <c r="G58" s="42" t="n"/>
      <c r="H58" s="43" t="n"/>
      <c r="I58" s="43" t="n"/>
      <c r="J58" s="43" t="n"/>
      <c r="K58" s="44">
        <f>IF(A58="","",H58-I58-J58)</f>
        <v/>
      </c>
      <c r="L58" s="45">
        <f>IF(A58="","",IF(Dashboard!$B$5="Claim Submitted Date",IF(G58&lt;&gt;"",G58,F58),F58))</f>
        <v/>
      </c>
      <c r="M58" s="23">
        <f>IF(OR(A58="",L58="",Dashboard!$B$4=""),"",MAX(0,Dashboard!$B$4-L58))</f>
        <v/>
      </c>
      <c r="N58" s="23">
        <f>IF(M58="","",IF(M58&lt;=30,"0–30 Days",IF(M58&lt;=60,"31–60 Days",IF(M58&lt;=90,"61–90 Days",IF(M58&lt;=120,"91–120 Days","Over 120 Days")))))</f>
        <v/>
      </c>
      <c r="O58" s="44">
        <f>IF(A58="","",IF(N58="0–30 Days",K58,0))</f>
        <v/>
      </c>
      <c r="P58" s="44">
        <f>IF(A58="","",IF(N58="31–60 Days",K58,0))</f>
        <v/>
      </c>
      <c r="Q58" s="44">
        <f>IF(A58="","",IF(N58="61–90 Days",K58,0))</f>
        <v/>
      </c>
      <c r="R58" s="44">
        <f>IF(A58="","",IF(N58="91–120 Days",K58,0))</f>
        <v/>
      </c>
      <c r="S58" s="44">
        <f>IF(A58="","",IF(N58="Over 120 Days",K58,0))</f>
        <v/>
      </c>
      <c r="T58" s="18" t="n"/>
      <c r="U58" s="18" t="n"/>
      <c r="V58" s="42" t="n"/>
      <c r="W58" s="42" t="n"/>
      <c r="X58" s="18" t="n"/>
      <c r="Y58" s="23">
        <f>IF(A58="","",IF(K58&lt;=0,"Closed/Credit",IF(OR(U58="Yes",M58&gt;120,AND(W58&lt;&gt;"",W58&lt;=Dashboard!$B$4)),"Critical",IF(OR(K58&gt;=Dashboard!$B$6,M58&gt;90),"High",IF(OR(M58&gt;60,W58=""),"Medium","Routine")))))</f>
        <v/>
      </c>
      <c r="Z58" s="24" t="n"/>
      <c r="AA58" s="25">
        <f>IF(A58="","",IF(COUNTIF($A$2:$A$501,A58)&gt;1,"Duplicate AR Record ID",IF(B58="","Missing clinic",IF(C58="","Missing account ID",IF(D58="","Missing payer",IF(F58="","Missing service date",IF(H58="","Missing original charge","")))))))</f>
        <v/>
      </c>
    </row>
    <row r="59">
      <c r="A59" s="18" t="n"/>
      <c r="B59" s="18" t="n"/>
      <c r="C59" s="18" t="n"/>
      <c r="D59" s="18" t="n"/>
      <c r="E59" s="18" t="n"/>
      <c r="F59" s="42" t="n"/>
      <c r="G59" s="42" t="n"/>
      <c r="H59" s="43" t="n"/>
      <c r="I59" s="43" t="n"/>
      <c r="J59" s="43" t="n"/>
      <c r="K59" s="44">
        <f>IF(A59="","",H59-I59-J59)</f>
        <v/>
      </c>
      <c r="L59" s="45">
        <f>IF(A59="","",IF(Dashboard!$B$5="Claim Submitted Date",IF(G59&lt;&gt;"",G59,F59),F59))</f>
        <v/>
      </c>
      <c r="M59" s="23">
        <f>IF(OR(A59="",L59="",Dashboard!$B$4=""),"",MAX(0,Dashboard!$B$4-L59))</f>
        <v/>
      </c>
      <c r="N59" s="23">
        <f>IF(M59="","",IF(M59&lt;=30,"0–30 Days",IF(M59&lt;=60,"31–60 Days",IF(M59&lt;=90,"61–90 Days",IF(M59&lt;=120,"91–120 Days","Over 120 Days")))))</f>
        <v/>
      </c>
      <c r="O59" s="44">
        <f>IF(A59="","",IF(N59="0–30 Days",K59,0))</f>
        <v/>
      </c>
      <c r="P59" s="44">
        <f>IF(A59="","",IF(N59="31–60 Days",K59,0))</f>
        <v/>
      </c>
      <c r="Q59" s="44">
        <f>IF(A59="","",IF(N59="61–90 Days",K59,0))</f>
        <v/>
      </c>
      <c r="R59" s="44">
        <f>IF(A59="","",IF(N59="91–120 Days",K59,0))</f>
        <v/>
      </c>
      <c r="S59" s="44">
        <f>IF(A59="","",IF(N59="Over 120 Days",K59,0))</f>
        <v/>
      </c>
      <c r="T59" s="18" t="n"/>
      <c r="U59" s="18" t="n"/>
      <c r="V59" s="42" t="n"/>
      <c r="W59" s="42" t="n"/>
      <c r="X59" s="18" t="n"/>
      <c r="Y59" s="23">
        <f>IF(A59="","",IF(K59&lt;=0,"Closed/Credit",IF(OR(U59="Yes",M59&gt;120,AND(W59&lt;&gt;"",W59&lt;=Dashboard!$B$4)),"Critical",IF(OR(K59&gt;=Dashboard!$B$6,M59&gt;90),"High",IF(OR(M59&gt;60,W59=""),"Medium","Routine")))))</f>
        <v/>
      </c>
      <c r="Z59" s="24" t="n"/>
      <c r="AA59" s="25">
        <f>IF(A59="","",IF(COUNTIF($A$2:$A$501,A59)&gt;1,"Duplicate AR Record ID",IF(B59="","Missing clinic",IF(C59="","Missing account ID",IF(D59="","Missing payer",IF(F59="","Missing service date",IF(H59="","Missing original charge","")))))))</f>
        <v/>
      </c>
    </row>
    <row r="60">
      <c r="A60" s="18" t="n"/>
      <c r="B60" s="18" t="n"/>
      <c r="C60" s="18" t="n"/>
      <c r="D60" s="18" t="n"/>
      <c r="E60" s="18" t="n"/>
      <c r="F60" s="42" t="n"/>
      <c r="G60" s="42" t="n"/>
      <c r="H60" s="43" t="n"/>
      <c r="I60" s="43" t="n"/>
      <c r="J60" s="43" t="n"/>
      <c r="K60" s="44">
        <f>IF(A60="","",H60-I60-J60)</f>
        <v/>
      </c>
      <c r="L60" s="45">
        <f>IF(A60="","",IF(Dashboard!$B$5="Claim Submitted Date",IF(G60&lt;&gt;"",G60,F60),F60))</f>
        <v/>
      </c>
      <c r="M60" s="23">
        <f>IF(OR(A60="",L60="",Dashboard!$B$4=""),"",MAX(0,Dashboard!$B$4-L60))</f>
        <v/>
      </c>
      <c r="N60" s="23">
        <f>IF(M60="","",IF(M60&lt;=30,"0–30 Days",IF(M60&lt;=60,"31–60 Days",IF(M60&lt;=90,"61–90 Days",IF(M60&lt;=120,"91–120 Days","Over 120 Days")))))</f>
        <v/>
      </c>
      <c r="O60" s="44">
        <f>IF(A60="","",IF(N60="0–30 Days",K60,0))</f>
        <v/>
      </c>
      <c r="P60" s="44">
        <f>IF(A60="","",IF(N60="31–60 Days",K60,0))</f>
        <v/>
      </c>
      <c r="Q60" s="44">
        <f>IF(A60="","",IF(N60="61–90 Days",K60,0))</f>
        <v/>
      </c>
      <c r="R60" s="44">
        <f>IF(A60="","",IF(N60="91–120 Days",K60,0))</f>
        <v/>
      </c>
      <c r="S60" s="44">
        <f>IF(A60="","",IF(N60="Over 120 Days",K60,0))</f>
        <v/>
      </c>
      <c r="T60" s="18" t="n"/>
      <c r="U60" s="18" t="n"/>
      <c r="V60" s="42" t="n"/>
      <c r="W60" s="42" t="n"/>
      <c r="X60" s="18" t="n"/>
      <c r="Y60" s="23">
        <f>IF(A60="","",IF(K60&lt;=0,"Closed/Credit",IF(OR(U60="Yes",M60&gt;120,AND(W60&lt;&gt;"",W60&lt;=Dashboard!$B$4)),"Critical",IF(OR(K60&gt;=Dashboard!$B$6,M60&gt;90),"High",IF(OR(M60&gt;60,W60=""),"Medium","Routine")))))</f>
        <v/>
      </c>
      <c r="Z60" s="24" t="n"/>
      <c r="AA60" s="25">
        <f>IF(A60="","",IF(COUNTIF($A$2:$A$501,A60)&gt;1,"Duplicate AR Record ID",IF(B60="","Missing clinic",IF(C60="","Missing account ID",IF(D60="","Missing payer",IF(F60="","Missing service date",IF(H60="","Missing original charge","")))))))</f>
        <v/>
      </c>
    </row>
    <row r="61">
      <c r="A61" s="18" t="n"/>
      <c r="B61" s="18" t="n"/>
      <c r="C61" s="18" t="n"/>
      <c r="D61" s="18" t="n"/>
      <c r="E61" s="18" t="n"/>
      <c r="F61" s="42" t="n"/>
      <c r="G61" s="42" t="n"/>
      <c r="H61" s="43" t="n"/>
      <c r="I61" s="43" t="n"/>
      <c r="J61" s="43" t="n"/>
      <c r="K61" s="44">
        <f>IF(A61="","",H61-I61-J61)</f>
        <v/>
      </c>
      <c r="L61" s="45">
        <f>IF(A61="","",IF(Dashboard!$B$5="Claim Submitted Date",IF(G61&lt;&gt;"",G61,F61),F61))</f>
        <v/>
      </c>
      <c r="M61" s="23">
        <f>IF(OR(A61="",L61="",Dashboard!$B$4=""),"",MAX(0,Dashboard!$B$4-L61))</f>
        <v/>
      </c>
      <c r="N61" s="23">
        <f>IF(M61="","",IF(M61&lt;=30,"0–30 Days",IF(M61&lt;=60,"31–60 Days",IF(M61&lt;=90,"61–90 Days",IF(M61&lt;=120,"91–120 Days","Over 120 Days")))))</f>
        <v/>
      </c>
      <c r="O61" s="44">
        <f>IF(A61="","",IF(N61="0–30 Days",K61,0))</f>
        <v/>
      </c>
      <c r="P61" s="44">
        <f>IF(A61="","",IF(N61="31–60 Days",K61,0))</f>
        <v/>
      </c>
      <c r="Q61" s="44">
        <f>IF(A61="","",IF(N61="61–90 Days",K61,0))</f>
        <v/>
      </c>
      <c r="R61" s="44">
        <f>IF(A61="","",IF(N61="91–120 Days",K61,0))</f>
        <v/>
      </c>
      <c r="S61" s="44">
        <f>IF(A61="","",IF(N61="Over 120 Days",K61,0))</f>
        <v/>
      </c>
      <c r="T61" s="18" t="n"/>
      <c r="U61" s="18" t="n"/>
      <c r="V61" s="42" t="n"/>
      <c r="W61" s="42" t="n"/>
      <c r="X61" s="18" t="n"/>
      <c r="Y61" s="23">
        <f>IF(A61="","",IF(K61&lt;=0,"Closed/Credit",IF(OR(U61="Yes",M61&gt;120,AND(W61&lt;&gt;"",W61&lt;=Dashboard!$B$4)),"Critical",IF(OR(K61&gt;=Dashboard!$B$6,M61&gt;90),"High",IF(OR(M61&gt;60,W61=""),"Medium","Routine")))))</f>
        <v/>
      </c>
      <c r="Z61" s="24" t="n"/>
      <c r="AA61" s="25">
        <f>IF(A61="","",IF(COUNTIF($A$2:$A$501,A61)&gt;1,"Duplicate AR Record ID",IF(B61="","Missing clinic",IF(C61="","Missing account ID",IF(D61="","Missing payer",IF(F61="","Missing service date",IF(H61="","Missing original charge","")))))))</f>
        <v/>
      </c>
    </row>
    <row r="62">
      <c r="A62" s="18" t="n"/>
      <c r="B62" s="18" t="n"/>
      <c r="C62" s="18" t="n"/>
      <c r="D62" s="18" t="n"/>
      <c r="E62" s="18" t="n"/>
      <c r="F62" s="42" t="n"/>
      <c r="G62" s="42" t="n"/>
      <c r="H62" s="43" t="n"/>
      <c r="I62" s="43" t="n"/>
      <c r="J62" s="43" t="n"/>
      <c r="K62" s="44">
        <f>IF(A62="","",H62-I62-J62)</f>
        <v/>
      </c>
      <c r="L62" s="45">
        <f>IF(A62="","",IF(Dashboard!$B$5="Claim Submitted Date",IF(G62&lt;&gt;"",G62,F62),F62))</f>
        <v/>
      </c>
      <c r="M62" s="23">
        <f>IF(OR(A62="",L62="",Dashboard!$B$4=""),"",MAX(0,Dashboard!$B$4-L62))</f>
        <v/>
      </c>
      <c r="N62" s="23">
        <f>IF(M62="","",IF(M62&lt;=30,"0–30 Days",IF(M62&lt;=60,"31–60 Days",IF(M62&lt;=90,"61–90 Days",IF(M62&lt;=120,"91–120 Days","Over 120 Days")))))</f>
        <v/>
      </c>
      <c r="O62" s="44">
        <f>IF(A62="","",IF(N62="0–30 Days",K62,0))</f>
        <v/>
      </c>
      <c r="P62" s="44">
        <f>IF(A62="","",IF(N62="31–60 Days",K62,0))</f>
        <v/>
      </c>
      <c r="Q62" s="44">
        <f>IF(A62="","",IF(N62="61–90 Days",K62,0))</f>
        <v/>
      </c>
      <c r="R62" s="44">
        <f>IF(A62="","",IF(N62="91–120 Days",K62,0))</f>
        <v/>
      </c>
      <c r="S62" s="44">
        <f>IF(A62="","",IF(N62="Over 120 Days",K62,0))</f>
        <v/>
      </c>
      <c r="T62" s="18" t="n"/>
      <c r="U62" s="18" t="n"/>
      <c r="V62" s="42" t="n"/>
      <c r="W62" s="42" t="n"/>
      <c r="X62" s="18" t="n"/>
      <c r="Y62" s="23">
        <f>IF(A62="","",IF(K62&lt;=0,"Closed/Credit",IF(OR(U62="Yes",M62&gt;120,AND(W62&lt;&gt;"",W62&lt;=Dashboard!$B$4)),"Critical",IF(OR(K62&gt;=Dashboard!$B$6,M62&gt;90),"High",IF(OR(M62&gt;60,W62=""),"Medium","Routine")))))</f>
        <v/>
      </c>
      <c r="Z62" s="24" t="n"/>
      <c r="AA62" s="25">
        <f>IF(A62="","",IF(COUNTIF($A$2:$A$501,A62)&gt;1,"Duplicate AR Record ID",IF(B62="","Missing clinic",IF(C62="","Missing account ID",IF(D62="","Missing payer",IF(F62="","Missing service date",IF(H62="","Missing original charge","")))))))</f>
        <v/>
      </c>
    </row>
    <row r="63">
      <c r="A63" s="18" t="n"/>
      <c r="B63" s="18" t="n"/>
      <c r="C63" s="18" t="n"/>
      <c r="D63" s="18" t="n"/>
      <c r="E63" s="18" t="n"/>
      <c r="F63" s="42" t="n"/>
      <c r="G63" s="42" t="n"/>
      <c r="H63" s="43" t="n"/>
      <c r="I63" s="43" t="n"/>
      <c r="J63" s="43" t="n"/>
      <c r="K63" s="44">
        <f>IF(A63="","",H63-I63-J63)</f>
        <v/>
      </c>
      <c r="L63" s="45">
        <f>IF(A63="","",IF(Dashboard!$B$5="Claim Submitted Date",IF(G63&lt;&gt;"",G63,F63),F63))</f>
        <v/>
      </c>
      <c r="M63" s="23">
        <f>IF(OR(A63="",L63="",Dashboard!$B$4=""),"",MAX(0,Dashboard!$B$4-L63))</f>
        <v/>
      </c>
      <c r="N63" s="23">
        <f>IF(M63="","",IF(M63&lt;=30,"0–30 Days",IF(M63&lt;=60,"31–60 Days",IF(M63&lt;=90,"61–90 Days",IF(M63&lt;=120,"91–120 Days","Over 120 Days")))))</f>
        <v/>
      </c>
      <c r="O63" s="44">
        <f>IF(A63="","",IF(N63="0–30 Days",K63,0))</f>
        <v/>
      </c>
      <c r="P63" s="44">
        <f>IF(A63="","",IF(N63="31–60 Days",K63,0))</f>
        <v/>
      </c>
      <c r="Q63" s="44">
        <f>IF(A63="","",IF(N63="61–90 Days",K63,0))</f>
        <v/>
      </c>
      <c r="R63" s="44">
        <f>IF(A63="","",IF(N63="91–120 Days",K63,0))</f>
        <v/>
      </c>
      <c r="S63" s="44">
        <f>IF(A63="","",IF(N63="Over 120 Days",K63,0))</f>
        <v/>
      </c>
      <c r="T63" s="18" t="n"/>
      <c r="U63" s="18" t="n"/>
      <c r="V63" s="42" t="n"/>
      <c r="W63" s="42" t="n"/>
      <c r="X63" s="18" t="n"/>
      <c r="Y63" s="23">
        <f>IF(A63="","",IF(K63&lt;=0,"Closed/Credit",IF(OR(U63="Yes",M63&gt;120,AND(W63&lt;&gt;"",W63&lt;=Dashboard!$B$4)),"Critical",IF(OR(K63&gt;=Dashboard!$B$6,M63&gt;90),"High",IF(OR(M63&gt;60,W63=""),"Medium","Routine")))))</f>
        <v/>
      </c>
      <c r="Z63" s="24" t="n"/>
      <c r="AA63" s="25">
        <f>IF(A63="","",IF(COUNTIF($A$2:$A$501,A63)&gt;1,"Duplicate AR Record ID",IF(B63="","Missing clinic",IF(C63="","Missing account ID",IF(D63="","Missing payer",IF(F63="","Missing service date",IF(H63="","Missing original charge","")))))))</f>
        <v/>
      </c>
    </row>
    <row r="64">
      <c r="A64" s="18" t="n"/>
      <c r="B64" s="18" t="n"/>
      <c r="C64" s="18" t="n"/>
      <c r="D64" s="18" t="n"/>
      <c r="E64" s="18" t="n"/>
      <c r="F64" s="42" t="n"/>
      <c r="G64" s="42" t="n"/>
      <c r="H64" s="43" t="n"/>
      <c r="I64" s="43" t="n"/>
      <c r="J64" s="43" t="n"/>
      <c r="K64" s="44">
        <f>IF(A64="","",H64-I64-J64)</f>
        <v/>
      </c>
      <c r="L64" s="45">
        <f>IF(A64="","",IF(Dashboard!$B$5="Claim Submitted Date",IF(G64&lt;&gt;"",G64,F64),F64))</f>
        <v/>
      </c>
      <c r="M64" s="23">
        <f>IF(OR(A64="",L64="",Dashboard!$B$4=""),"",MAX(0,Dashboard!$B$4-L64))</f>
        <v/>
      </c>
      <c r="N64" s="23">
        <f>IF(M64="","",IF(M64&lt;=30,"0–30 Days",IF(M64&lt;=60,"31–60 Days",IF(M64&lt;=90,"61–90 Days",IF(M64&lt;=120,"91–120 Days","Over 120 Days")))))</f>
        <v/>
      </c>
      <c r="O64" s="44">
        <f>IF(A64="","",IF(N64="0–30 Days",K64,0))</f>
        <v/>
      </c>
      <c r="P64" s="44">
        <f>IF(A64="","",IF(N64="31–60 Days",K64,0))</f>
        <v/>
      </c>
      <c r="Q64" s="44">
        <f>IF(A64="","",IF(N64="61–90 Days",K64,0))</f>
        <v/>
      </c>
      <c r="R64" s="44">
        <f>IF(A64="","",IF(N64="91–120 Days",K64,0))</f>
        <v/>
      </c>
      <c r="S64" s="44">
        <f>IF(A64="","",IF(N64="Over 120 Days",K64,0))</f>
        <v/>
      </c>
      <c r="T64" s="18" t="n"/>
      <c r="U64" s="18" t="n"/>
      <c r="V64" s="42" t="n"/>
      <c r="W64" s="42" t="n"/>
      <c r="X64" s="18" t="n"/>
      <c r="Y64" s="23">
        <f>IF(A64="","",IF(K64&lt;=0,"Closed/Credit",IF(OR(U64="Yes",M64&gt;120,AND(W64&lt;&gt;"",W64&lt;=Dashboard!$B$4)),"Critical",IF(OR(K64&gt;=Dashboard!$B$6,M64&gt;90),"High",IF(OR(M64&gt;60,W64=""),"Medium","Routine")))))</f>
        <v/>
      </c>
      <c r="Z64" s="24" t="n"/>
      <c r="AA64" s="25">
        <f>IF(A64="","",IF(COUNTIF($A$2:$A$501,A64)&gt;1,"Duplicate AR Record ID",IF(B64="","Missing clinic",IF(C64="","Missing account ID",IF(D64="","Missing payer",IF(F64="","Missing service date",IF(H64="","Missing original charge","")))))))</f>
        <v/>
      </c>
    </row>
    <row r="65">
      <c r="A65" s="18" t="n"/>
      <c r="B65" s="18" t="n"/>
      <c r="C65" s="18" t="n"/>
      <c r="D65" s="18" t="n"/>
      <c r="E65" s="18" t="n"/>
      <c r="F65" s="42" t="n"/>
      <c r="G65" s="42" t="n"/>
      <c r="H65" s="43" t="n"/>
      <c r="I65" s="43" t="n"/>
      <c r="J65" s="43" t="n"/>
      <c r="K65" s="44">
        <f>IF(A65="","",H65-I65-J65)</f>
        <v/>
      </c>
      <c r="L65" s="45">
        <f>IF(A65="","",IF(Dashboard!$B$5="Claim Submitted Date",IF(G65&lt;&gt;"",G65,F65),F65))</f>
        <v/>
      </c>
      <c r="M65" s="23">
        <f>IF(OR(A65="",L65="",Dashboard!$B$4=""),"",MAX(0,Dashboard!$B$4-L65))</f>
        <v/>
      </c>
      <c r="N65" s="23">
        <f>IF(M65="","",IF(M65&lt;=30,"0–30 Days",IF(M65&lt;=60,"31–60 Days",IF(M65&lt;=90,"61–90 Days",IF(M65&lt;=120,"91–120 Days","Over 120 Days")))))</f>
        <v/>
      </c>
      <c r="O65" s="44">
        <f>IF(A65="","",IF(N65="0–30 Days",K65,0))</f>
        <v/>
      </c>
      <c r="P65" s="44">
        <f>IF(A65="","",IF(N65="31–60 Days",K65,0))</f>
        <v/>
      </c>
      <c r="Q65" s="44">
        <f>IF(A65="","",IF(N65="61–90 Days",K65,0))</f>
        <v/>
      </c>
      <c r="R65" s="44">
        <f>IF(A65="","",IF(N65="91–120 Days",K65,0))</f>
        <v/>
      </c>
      <c r="S65" s="44">
        <f>IF(A65="","",IF(N65="Over 120 Days",K65,0))</f>
        <v/>
      </c>
      <c r="T65" s="18" t="n"/>
      <c r="U65" s="18" t="n"/>
      <c r="V65" s="42" t="n"/>
      <c r="W65" s="42" t="n"/>
      <c r="X65" s="18" t="n"/>
      <c r="Y65" s="23">
        <f>IF(A65="","",IF(K65&lt;=0,"Closed/Credit",IF(OR(U65="Yes",M65&gt;120,AND(W65&lt;&gt;"",W65&lt;=Dashboard!$B$4)),"Critical",IF(OR(K65&gt;=Dashboard!$B$6,M65&gt;90),"High",IF(OR(M65&gt;60,W65=""),"Medium","Routine")))))</f>
        <v/>
      </c>
      <c r="Z65" s="24" t="n"/>
      <c r="AA65" s="25">
        <f>IF(A65="","",IF(COUNTIF($A$2:$A$501,A65)&gt;1,"Duplicate AR Record ID",IF(B65="","Missing clinic",IF(C65="","Missing account ID",IF(D65="","Missing payer",IF(F65="","Missing service date",IF(H65="","Missing original charge","")))))))</f>
        <v/>
      </c>
    </row>
    <row r="66">
      <c r="A66" s="18" t="n"/>
      <c r="B66" s="18" t="n"/>
      <c r="C66" s="18" t="n"/>
      <c r="D66" s="18" t="n"/>
      <c r="E66" s="18" t="n"/>
      <c r="F66" s="42" t="n"/>
      <c r="G66" s="42" t="n"/>
      <c r="H66" s="43" t="n"/>
      <c r="I66" s="43" t="n"/>
      <c r="J66" s="43" t="n"/>
      <c r="K66" s="44">
        <f>IF(A66="","",H66-I66-J66)</f>
        <v/>
      </c>
      <c r="L66" s="45">
        <f>IF(A66="","",IF(Dashboard!$B$5="Claim Submitted Date",IF(G66&lt;&gt;"",G66,F66),F66))</f>
        <v/>
      </c>
      <c r="M66" s="23">
        <f>IF(OR(A66="",L66="",Dashboard!$B$4=""),"",MAX(0,Dashboard!$B$4-L66))</f>
        <v/>
      </c>
      <c r="N66" s="23">
        <f>IF(M66="","",IF(M66&lt;=30,"0–30 Days",IF(M66&lt;=60,"31–60 Days",IF(M66&lt;=90,"61–90 Days",IF(M66&lt;=120,"91–120 Days","Over 120 Days")))))</f>
        <v/>
      </c>
      <c r="O66" s="44">
        <f>IF(A66="","",IF(N66="0–30 Days",K66,0))</f>
        <v/>
      </c>
      <c r="P66" s="44">
        <f>IF(A66="","",IF(N66="31–60 Days",K66,0))</f>
        <v/>
      </c>
      <c r="Q66" s="44">
        <f>IF(A66="","",IF(N66="61–90 Days",K66,0))</f>
        <v/>
      </c>
      <c r="R66" s="44">
        <f>IF(A66="","",IF(N66="91–120 Days",K66,0))</f>
        <v/>
      </c>
      <c r="S66" s="44">
        <f>IF(A66="","",IF(N66="Over 120 Days",K66,0))</f>
        <v/>
      </c>
      <c r="T66" s="18" t="n"/>
      <c r="U66" s="18" t="n"/>
      <c r="V66" s="42" t="n"/>
      <c r="W66" s="42" t="n"/>
      <c r="X66" s="18" t="n"/>
      <c r="Y66" s="23">
        <f>IF(A66="","",IF(K66&lt;=0,"Closed/Credit",IF(OR(U66="Yes",M66&gt;120,AND(W66&lt;&gt;"",W66&lt;=Dashboard!$B$4)),"Critical",IF(OR(K66&gt;=Dashboard!$B$6,M66&gt;90),"High",IF(OR(M66&gt;60,W66=""),"Medium","Routine")))))</f>
        <v/>
      </c>
      <c r="Z66" s="24" t="n"/>
      <c r="AA66" s="25">
        <f>IF(A66="","",IF(COUNTIF($A$2:$A$501,A66)&gt;1,"Duplicate AR Record ID",IF(B66="","Missing clinic",IF(C66="","Missing account ID",IF(D66="","Missing payer",IF(F66="","Missing service date",IF(H66="","Missing original charge","")))))))</f>
        <v/>
      </c>
    </row>
    <row r="67">
      <c r="A67" s="18" t="n"/>
      <c r="B67" s="18" t="n"/>
      <c r="C67" s="18" t="n"/>
      <c r="D67" s="18" t="n"/>
      <c r="E67" s="18" t="n"/>
      <c r="F67" s="42" t="n"/>
      <c r="G67" s="42" t="n"/>
      <c r="H67" s="43" t="n"/>
      <c r="I67" s="43" t="n"/>
      <c r="J67" s="43" t="n"/>
      <c r="K67" s="44">
        <f>IF(A67="","",H67-I67-J67)</f>
        <v/>
      </c>
      <c r="L67" s="45">
        <f>IF(A67="","",IF(Dashboard!$B$5="Claim Submitted Date",IF(G67&lt;&gt;"",G67,F67),F67))</f>
        <v/>
      </c>
      <c r="M67" s="23">
        <f>IF(OR(A67="",L67="",Dashboard!$B$4=""),"",MAX(0,Dashboard!$B$4-L67))</f>
        <v/>
      </c>
      <c r="N67" s="23">
        <f>IF(M67="","",IF(M67&lt;=30,"0–30 Days",IF(M67&lt;=60,"31–60 Days",IF(M67&lt;=90,"61–90 Days",IF(M67&lt;=120,"91–120 Days","Over 120 Days")))))</f>
        <v/>
      </c>
      <c r="O67" s="44">
        <f>IF(A67="","",IF(N67="0–30 Days",K67,0))</f>
        <v/>
      </c>
      <c r="P67" s="44">
        <f>IF(A67="","",IF(N67="31–60 Days",K67,0))</f>
        <v/>
      </c>
      <c r="Q67" s="44">
        <f>IF(A67="","",IF(N67="61–90 Days",K67,0))</f>
        <v/>
      </c>
      <c r="R67" s="44">
        <f>IF(A67="","",IF(N67="91–120 Days",K67,0))</f>
        <v/>
      </c>
      <c r="S67" s="44">
        <f>IF(A67="","",IF(N67="Over 120 Days",K67,0))</f>
        <v/>
      </c>
      <c r="T67" s="18" t="n"/>
      <c r="U67" s="18" t="n"/>
      <c r="V67" s="42" t="n"/>
      <c r="W67" s="42" t="n"/>
      <c r="X67" s="18" t="n"/>
      <c r="Y67" s="23">
        <f>IF(A67="","",IF(K67&lt;=0,"Closed/Credit",IF(OR(U67="Yes",M67&gt;120,AND(W67&lt;&gt;"",W67&lt;=Dashboard!$B$4)),"Critical",IF(OR(K67&gt;=Dashboard!$B$6,M67&gt;90),"High",IF(OR(M67&gt;60,W67=""),"Medium","Routine")))))</f>
        <v/>
      </c>
      <c r="Z67" s="24" t="n"/>
      <c r="AA67" s="25">
        <f>IF(A67="","",IF(COUNTIF($A$2:$A$501,A67)&gt;1,"Duplicate AR Record ID",IF(B67="","Missing clinic",IF(C67="","Missing account ID",IF(D67="","Missing payer",IF(F67="","Missing service date",IF(H67="","Missing original charge","")))))))</f>
        <v/>
      </c>
    </row>
    <row r="68">
      <c r="A68" s="18" t="n"/>
      <c r="B68" s="18" t="n"/>
      <c r="C68" s="18" t="n"/>
      <c r="D68" s="18" t="n"/>
      <c r="E68" s="18" t="n"/>
      <c r="F68" s="42" t="n"/>
      <c r="G68" s="42" t="n"/>
      <c r="H68" s="43" t="n"/>
      <c r="I68" s="43" t="n"/>
      <c r="J68" s="43" t="n"/>
      <c r="K68" s="44">
        <f>IF(A68="","",H68-I68-J68)</f>
        <v/>
      </c>
      <c r="L68" s="45">
        <f>IF(A68="","",IF(Dashboard!$B$5="Claim Submitted Date",IF(G68&lt;&gt;"",G68,F68),F68))</f>
        <v/>
      </c>
      <c r="M68" s="23">
        <f>IF(OR(A68="",L68="",Dashboard!$B$4=""),"",MAX(0,Dashboard!$B$4-L68))</f>
        <v/>
      </c>
      <c r="N68" s="23">
        <f>IF(M68="","",IF(M68&lt;=30,"0–30 Days",IF(M68&lt;=60,"31–60 Days",IF(M68&lt;=90,"61–90 Days",IF(M68&lt;=120,"91–120 Days","Over 120 Days")))))</f>
        <v/>
      </c>
      <c r="O68" s="44">
        <f>IF(A68="","",IF(N68="0–30 Days",K68,0))</f>
        <v/>
      </c>
      <c r="P68" s="44">
        <f>IF(A68="","",IF(N68="31–60 Days",K68,0))</f>
        <v/>
      </c>
      <c r="Q68" s="44">
        <f>IF(A68="","",IF(N68="61–90 Days",K68,0))</f>
        <v/>
      </c>
      <c r="R68" s="44">
        <f>IF(A68="","",IF(N68="91–120 Days",K68,0))</f>
        <v/>
      </c>
      <c r="S68" s="44">
        <f>IF(A68="","",IF(N68="Over 120 Days",K68,0))</f>
        <v/>
      </c>
      <c r="T68" s="18" t="n"/>
      <c r="U68" s="18" t="n"/>
      <c r="V68" s="42" t="n"/>
      <c r="W68" s="42" t="n"/>
      <c r="X68" s="18" t="n"/>
      <c r="Y68" s="23">
        <f>IF(A68="","",IF(K68&lt;=0,"Closed/Credit",IF(OR(U68="Yes",M68&gt;120,AND(W68&lt;&gt;"",W68&lt;=Dashboard!$B$4)),"Critical",IF(OR(K68&gt;=Dashboard!$B$6,M68&gt;90),"High",IF(OR(M68&gt;60,W68=""),"Medium","Routine")))))</f>
        <v/>
      </c>
      <c r="Z68" s="24" t="n"/>
      <c r="AA68" s="25">
        <f>IF(A68="","",IF(COUNTIF($A$2:$A$501,A68)&gt;1,"Duplicate AR Record ID",IF(B68="","Missing clinic",IF(C68="","Missing account ID",IF(D68="","Missing payer",IF(F68="","Missing service date",IF(H68="","Missing original charge","")))))))</f>
        <v/>
      </c>
    </row>
    <row r="69">
      <c r="A69" s="18" t="n"/>
      <c r="B69" s="18" t="n"/>
      <c r="C69" s="18" t="n"/>
      <c r="D69" s="18" t="n"/>
      <c r="E69" s="18" t="n"/>
      <c r="F69" s="42" t="n"/>
      <c r="G69" s="42" t="n"/>
      <c r="H69" s="43" t="n"/>
      <c r="I69" s="43" t="n"/>
      <c r="J69" s="43" t="n"/>
      <c r="K69" s="44">
        <f>IF(A69="","",H69-I69-J69)</f>
        <v/>
      </c>
      <c r="L69" s="45">
        <f>IF(A69="","",IF(Dashboard!$B$5="Claim Submitted Date",IF(G69&lt;&gt;"",G69,F69),F69))</f>
        <v/>
      </c>
      <c r="M69" s="23">
        <f>IF(OR(A69="",L69="",Dashboard!$B$4=""),"",MAX(0,Dashboard!$B$4-L69))</f>
        <v/>
      </c>
      <c r="N69" s="23">
        <f>IF(M69="","",IF(M69&lt;=30,"0–30 Days",IF(M69&lt;=60,"31–60 Days",IF(M69&lt;=90,"61–90 Days",IF(M69&lt;=120,"91–120 Days","Over 120 Days")))))</f>
        <v/>
      </c>
      <c r="O69" s="44">
        <f>IF(A69="","",IF(N69="0–30 Days",K69,0))</f>
        <v/>
      </c>
      <c r="P69" s="44">
        <f>IF(A69="","",IF(N69="31–60 Days",K69,0))</f>
        <v/>
      </c>
      <c r="Q69" s="44">
        <f>IF(A69="","",IF(N69="61–90 Days",K69,0))</f>
        <v/>
      </c>
      <c r="R69" s="44">
        <f>IF(A69="","",IF(N69="91–120 Days",K69,0))</f>
        <v/>
      </c>
      <c r="S69" s="44">
        <f>IF(A69="","",IF(N69="Over 120 Days",K69,0))</f>
        <v/>
      </c>
      <c r="T69" s="18" t="n"/>
      <c r="U69" s="18" t="n"/>
      <c r="V69" s="42" t="n"/>
      <c r="W69" s="42" t="n"/>
      <c r="X69" s="18" t="n"/>
      <c r="Y69" s="23">
        <f>IF(A69="","",IF(K69&lt;=0,"Closed/Credit",IF(OR(U69="Yes",M69&gt;120,AND(W69&lt;&gt;"",W69&lt;=Dashboard!$B$4)),"Critical",IF(OR(K69&gt;=Dashboard!$B$6,M69&gt;90),"High",IF(OR(M69&gt;60,W69=""),"Medium","Routine")))))</f>
        <v/>
      </c>
      <c r="Z69" s="24" t="n"/>
      <c r="AA69" s="25">
        <f>IF(A69="","",IF(COUNTIF($A$2:$A$501,A69)&gt;1,"Duplicate AR Record ID",IF(B69="","Missing clinic",IF(C69="","Missing account ID",IF(D69="","Missing payer",IF(F69="","Missing service date",IF(H69="","Missing original charge","")))))))</f>
        <v/>
      </c>
    </row>
    <row r="70">
      <c r="A70" s="18" t="n"/>
      <c r="B70" s="18" t="n"/>
      <c r="C70" s="18" t="n"/>
      <c r="D70" s="18" t="n"/>
      <c r="E70" s="18" t="n"/>
      <c r="F70" s="42" t="n"/>
      <c r="G70" s="42" t="n"/>
      <c r="H70" s="43" t="n"/>
      <c r="I70" s="43" t="n"/>
      <c r="J70" s="43" t="n"/>
      <c r="K70" s="44">
        <f>IF(A70="","",H70-I70-J70)</f>
        <v/>
      </c>
      <c r="L70" s="45">
        <f>IF(A70="","",IF(Dashboard!$B$5="Claim Submitted Date",IF(G70&lt;&gt;"",G70,F70),F70))</f>
        <v/>
      </c>
      <c r="M70" s="23">
        <f>IF(OR(A70="",L70="",Dashboard!$B$4=""),"",MAX(0,Dashboard!$B$4-L70))</f>
        <v/>
      </c>
      <c r="N70" s="23">
        <f>IF(M70="","",IF(M70&lt;=30,"0–30 Days",IF(M70&lt;=60,"31–60 Days",IF(M70&lt;=90,"61–90 Days",IF(M70&lt;=120,"91–120 Days","Over 120 Days")))))</f>
        <v/>
      </c>
      <c r="O70" s="44">
        <f>IF(A70="","",IF(N70="0–30 Days",K70,0))</f>
        <v/>
      </c>
      <c r="P70" s="44">
        <f>IF(A70="","",IF(N70="31–60 Days",K70,0))</f>
        <v/>
      </c>
      <c r="Q70" s="44">
        <f>IF(A70="","",IF(N70="61–90 Days",K70,0))</f>
        <v/>
      </c>
      <c r="R70" s="44">
        <f>IF(A70="","",IF(N70="91–120 Days",K70,0))</f>
        <v/>
      </c>
      <c r="S70" s="44">
        <f>IF(A70="","",IF(N70="Over 120 Days",K70,0))</f>
        <v/>
      </c>
      <c r="T70" s="18" t="n"/>
      <c r="U70" s="18" t="n"/>
      <c r="V70" s="42" t="n"/>
      <c r="W70" s="42" t="n"/>
      <c r="X70" s="18" t="n"/>
      <c r="Y70" s="23">
        <f>IF(A70="","",IF(K70&lt;=0,"Closed/Credit",IF(OR(U70="Yes",M70&gt;120,AND(W70&lt;&gt;"",W70&lt;=Dashboard!$B$4)),"Critical",IF(OR(K70&gt;=Dashboard!$B$6,M70&gt;90),"High",IF(OR(M70&gt;60,W70=""),"Medium","Routine")))))</f>
        <v/>
      </c>
      <c r="Z70" s="24" t="n"/>
      <c r="AA70" s="25">
        <f>IF(A70="","",IF(COUNTIF($A$2:$A$501,A70)&gt;1,"Duplicate AR Record ID",IF(B70="","Missing clinic",IF(C70="","Missing account ID",IF(D70="","Missing payer",IF(F70="","Missing service date",IF(H70="","Missing original charge","")))))))</f>
        <v/>
      </c>
    </row>
    <row r="71">
      <c r="A71" s="18" t="n"/>
      <c r="B71" s="18" t="n"/>
      <c r="C71" s="18" t="n"/>
      <c r="D71" s="18" t="n"/>
      <c r="E71" s="18" t="n"/>
      <c r="F71" s="42" t="n"/>
      <c r="G71" s="42" t="n"/>
      <c r="H71" s="43" t="n"/>
      <c r="I71" s="43" t="n"/>
      <c r="J71" s="43" t="n"/>
      <c r="K71" s="44">
        <f>IF(A71="","",H71-I71-J71)</f>
        <v/>
      </c>
      <c r="L71" s="45">
        <f>IF(A71="","",IF(Dashboard!$B$5="Claim Submitted Date",IF(G71&lt;&gt;"",G71,F71),F71))</f>
        <v/>
      </c>
      <c r="M71" s="23">
        <f>IF(OR(A71="",L71="",Dashboard!$B$4=""),"",MAX(0,Dashboard!$B$4-L71))</f>
        <v/>
      </c>
      <c r="N71" s="23">
        <f>IF(M71="","",IF(M71&lt;=30,"0–30 Days",IF(M71&lt;=60,"31–60 Days",IF(M71&lt;=90,"61–90 Days",IF(M71&lt;=120,"91–120 Days","Over 120 Days")))))</f>
        <v/>
      </c>
      <c r="O71" s="44">
        <f>IF(A71="","",IF(N71="0–30 Days",K71,0))</f>
        <v/>
      </c>
      <c r="P71" s="44">
        <f>IF(A71="","",IF(N71="31–60 Days",K71,0))</f>
        <v/>
      </c>
      <c r="Q71" s="44">
        <f>IF(A71="","",IF(N71="61–90 Days",K71,0))</f>
        <v/>
      </c>
      <c r="R71" s="44">
        <f>IF(A71="","",IF(N71="91–120 Days",K71,0))</f>
        <v/>
      </c>
      <c r="S71" s="44">
        <f>IF(A71="","",IF(N71="Over 120 Days",K71,0))</f>
        <v/>
      </c>
      <c r="T71" s="18" t="n"/>
      <c r="U71" s="18" t="n"/>
      <c r="V71" s="42" t="n"/>
      <c r="W71" s="42" t="n"/>
      <c r="X71" s="18" t="n"/>
      <c r="Y71" s="23">
        <f>IF(A71="","",IF(K71&lt;=0,"Closed/Credit",IF(OR(U71="Yes",M71&gt;120,AND(W71&lt;&gt;"",W71&lt;=Dashboard!$B$4)),"Critical",IF(OR(K71&gt;=Dashboard!$B$6,M71&gt;90),"High",IF(OR(M71&gt;60,W71=""),"Medium","Routine")))))</f>
        <v/>
      </c>
      <c r="Z71" s="24" t="n"/>
      <c r="AA71" s="25">
        <f>IF(A71="","",IF(COUNTIF($A$2:$A$501,A71)&gt;1,"Duplicate AR Record ID",IF(B71="","Missing clinic",IF(C71="","Missing account ID",IF(D71="","Missing payer",IF(F71="","Missing service date",IF(H71="","Missing original charge","")))))))</f>
        <v/>
      </c>
    </row>
    <row r="72">
      <c r="A72" s="18" t="n"/>
      <c r="B72" s="18" t="n"/>
      <c r="C72" s="18" t="n"/>
      <c r="D72" s="18" t="n"/>
      <c r="E72" s="18" t="n"/>
      <c r="F72" s="42" t="n"/>
      <c r="G72" s="42" t="n"/>
      <c r="H72" s="43" t="n"/>
      <c r="I72" s="43" t="n"/>
      <c r="J72" s="43" t="n"/>
      <c r="K72" s="44">
        <f>IF(A72="","",H72-I72-J72)</f>
        <v/>
      </c>
      <c r="L72" s="45">
        <f>IF(A72="","",IF(Dashboard!$B$5="Claim Submitted Date",IF(G72&lt;&gt;"",G72,F72),F72))</f>
        <v/>
      </c>
      <c r="M72" s="23">
        <f>IF(OR(A72="",L72="",Dashboard!$B$4=""),"",MAX(0,Dashboard!$B$4-L72))</f>
        <v/>
      </c>
      <c r="N72" s="23">
        <f>IF(M72="","",IF(M72&lt;=30,"0–30 Days",IF(M72&lt;=60,"31–60 Days",IF(M72&lt;=90,"61–90 Days",IF(M72&lt;=120,"91–120 Days","Over 120 Days")))))</f>
        <v/>
      </c>
      <c r="O72" s="44">
        <f>IF(A72="","",IF(N72="0–30 Days",K72,0))</f>
        <v/>
      </c>
      <c r="P72" s="44">
        <f>IF(A72="","",IF(N72="31–60 Days",K72,0))</f>
        <v/>
      </c>
      <c r="Q72" s="44">
        <f>IF(A72="","",IF(N72="61–90 Days",K72,0))</f>
        <v/>
      </c>
      <c r="R72" s="44">
        <f>IF(A72="","",IF(N72="91–120 Days",K72,0))</f>
        <v/>
      </c>
      <c r="S72" s="44">
        <f>IF(A72="","",IF(N72="Over 120 Days",K72,0))</f>
        <v/>
      </c>
      <c r="T72" s="18" t="n"/>
      <c r="U72" s="18" t="n"/>
      <c r="V72" s="42" t="n"/>
      <c r="W72" s="42" t="n"/>
      <c r="X72" s="18" t="n"/>
      <c r="Y72" s="23">
        <f>IF(A72="","",IF(K72&lt;=0,"Closed/Credit",IF(OR(U72="Yes",M72&gt;120,AND(W72&lt;&gt;"",W72&lt;=Dashboard!$B$4)),"Critical",IF(OR(K72&gt;=Dashboard!$B$6,M72&gt;90),"High",IF(OR(M72&gt;60,W72=""),"Medium","Routine")))))</f>
        <v/>
      </c>
      <c r="Z72" s="24" t="n"/>
      <c r="AA72" s="25">
        <f>IF(A72="","",IF(COUNTIF($A$2:$A$501,A72)&gt;1,"Duplicate AR Record ID",IF(B72="","Missing clinic",IF(C72="","Missing account ID",IF(D72="","Missing payer",IF(F72="","Missing service date",IF(H72="","Missing original charge","")))))))</f>
        <v/>
      </c>
    </row>
    <row r="73">
      <c r="A73" s="18" t="n"/>
      <c r="B73" s="18" t="n"/>
      <c r="C73" s="18" t="n"/>
      <c r="D73" s="18" t="n"/>
      <c r="E73" s="18" t="n"/>
      <c r="F73" s="42" t="n"/>
      <c r="G73" s="42" t="n"/>
      <c r="H73" s="43" t="n"/>
      <c r="I73" s="43" t="n"/>
      <c r="J73" s="43" t="n"/>
      <c r="K73" s="44">
        <f>IF(A73="","",H73-I73-J73)</f>
        <v/>
      </c>
      <c r="L73" s="45">
        <f>IF(A73="","",IF(Dashboard!$B$5="Claim Submitted Date",IF(G73&lt;&gt;"",G73,F73),F73))</f>
        <v/>
      </c>
      <c r="M73" s="23">
        <f>IF(OR(A73="",L73="",Dashboard!$B$4=""),"",MAX(0,Dashboard!$B$4-L73))</f>
        <v/>
      </c>
      <c r="N73" s="23">
        <f>IF(M73="","",IF(M73&lt;=30,"0–30 Days",IF(M73&lt;=60,"31–60 Days",IF(M73&lt;=90,"61–90 Days",IF(M73&lt;=120,"91–120 Days","Over 120 Days")))))</f>
        <v/>
      </c>
      <c r="O73" s="44">
        <f>IF(A73="","",IF(N73="0–30 Days",K73,0))</f>
        <v/>
      </c>
      <c r="P73" s="44">
        <f>IF(A73="","",IF(N73="31–60 Days",K73,0))</f>
        <v/>
      </c>
      <c r="Q73" s="44">
        <f>IF(A73="","",IF(N73="61–90 Days",K73,0))</f>
        <v/>
      </c>
      <c r="R73" s="44">
        <f>IF(A73="","",IF(N73="91–120 Days",K73,0))</f>
        <v/>
      </c>
      <c r="S73" s="44">
        <f>IF(A73="","",IF(N73="Over 120 Days",K73,0))</f>
        <v/>
      </c>
      <c r="T73" s="18" t="n"/>
      <c r="U73" s="18" t="n"/>
      <c r="V73" s="42" t="n"/>
      <c r="W73" s="42" t="n"/>
      <c r="X73" s="18" t="n"/>
      <c r="Y73" s="23">
        <f>IF(A73="","",IF(K73&lt;=0,"Closed/Credit",IF(OR(U73="Yes",M73&gt;120,AND(W73&lt;&gt;"",W73&lt;=Dashboard!$B$4)),"Critical",IF(OR(K73&gt;=Dashboard!$B$6,M73&gt;90),"High",IF(OR(M73&gt;60,W73=""),"Medium","Routine")))))</f>
        <v/>
      </c>
      <c r="Z73" s="24" t="n"/>
      <c r="AA73" s="25">
        <f>IF(A73="","",IF(COUNTIF($A$2:$A$501,A73)&gt;1,"Duplicate AR Record ID",IF(B73="","Missing clinic",IF(C73="","Missing account ID",IF(D73="","Missing payer",IF(F73="","Missing service date",IF(H73="","Missing original charge","")))))))</f>
        <v/>
      </c>
    </row>
    <row r="74">
      <c r="A74" s="18" t="n"/>
      <c r="B74" s="18" t="n"/>
      <c r="C74" s="18" t="n"/>
      <c r="D74" s="18" t="n"/>
      <c r="E74" s="18" t="n"/>
      <c r="F74" s="42" t="n"/>
      <c r="G74" s="42" t="n"/>
      <c r="H74" s="43" t="n"/>
      <c r="I74" s="43" t="n"/>
      <c r="J74" s="43" t="n"/>
      <c r="K74" s="44">
        <f>IF(A74="","",H74-I74-J74)</f>
        <v/>
      </c>
      <c r="L74" s="45">
        <f>IF(A74="","",IF(Dashboard!$B$5="Claim Submitted Date",IF(G74&lt;&gt;"",G74,F74),F74))</f>
        <v/>
      </c>
      <c r="M74" s="23">
        <f>IF(OR(A74="",L74="",Dashboard!$B$4=""),"",MAX(0,Dashboard!$B$4-L74))</f>
        <v/>
      </c>
      <c r="N74" s="23">
        <f>IF(M74="","",IF(M74&lt;=30,"0–30 Days",IF(M74&lt;=60,"31–60 Days",IF(M74&lt;=90,"61–90 Days",IF(M74&lt;=120,"91–120 Days","Over 120 Days")))))</f>
        <v/>
      </c>
      <c r="O74" s="44">
        <f>IF(A74="","",IF(N74="0–30 Days",K74,0))</f>
        <v/>
      </c>
      <c r="P74" s="44">
        <f>IF(A74="","",IF(N74="31–60 Days",K74,0))</f>
        <v/>
      </c>
      <c r="Q74" s="44">
        <f>IF(A74="","",IF(N74="61–90 Days",K74,0))</f>
        <v/>
      </c>
      <c r="R74" s="44">
        <f>IF(A74="","",IF(N74="91–120 Days",K74,0))</f>
        <v/>
      </c>
      <c r="S74" s="44">
        <f>IF(A74="","",IF(N74="Over 120 Days",K74,0))</f>
        <v/>
      </c>
      <c r="T74" s="18" t="n"/>
      <c r="U74" s="18" t="n"/>
      <c r="V74" s="42" t="n"/>
      <c r="W74" s="42" t="n"/>
      <c r="X74" s="18" t="n"/>
      <c r="Y74" s="23">
        <f>IF(A74="","",IF(K74&lt;=0,"Closed/Credit",IF(OR(U74="Yes",M74&gt;120,AND(W74&lt;&gt;"",W74&lt;=Dashboard!$B$4)),"Critical",IF(OR(K74&gt;=Dashboard!$B$6,M74&gt;90),"High",IF(OR(M74&gt;60,W74=""),"Medium","Routine")))))</f>
        <v/>
      </c>
      <c r="Z74" s="24" t="n"/>
      <c r="AA74" s="25">
        <f>IF(A74="","",IF(COUNTIF($A$2:$A$501,A74)&gt;1,"Duplicate AR Record ID",IF(B74="","Missing clinic",IF(C74="","Missing account ID",IF(D74="","Missing payer",IF(F74="","Missing service date",IF(H74="","Missing original charge","")))))))</f>
        <v/>
      </c>
    </row>
    <row r="75">
      <c r="A75" s="18" t="n"/>
      <c r="B75" s="18" t="n"/>
      <c r="C75" s="18" t="n"/>
      <c r="D75" s="18" t="n"/>
      <c r="E75" s="18" t="n"/>
      <c r="F75" s="42" t="n"/>
      <c r="G75" s="42" t="n"/>
      <c r="H75" s="43" t="n"/>
      <c r="I75" s="43" t="n"/>
      <c r="J75" s="43" t="n"/>
      <c r="K75" s="44">
        <f>IF(A75="","",H75-I75-J75)</f>
        <v/>
      </c>
      <c r="L75" s="45">
        <f>IF(A75="","",IF(Dashboard!$B$5="Claim Submitted Date",IF(G75&lt;&gt;"",G75,F75),F75))</f>
        <v/>
      </c>
      <c r="M75" s="23">
        <f>IF(OR(A75="",L75="",Dashboard!$B$4=""),"",MAX(0,Dashboard!$B$4-L75))</f>
        <v/>
      </c>
      <c r="N75" s="23">
        <f>IF(M75="","",IF(M75&lt;=30,"0–30 Days",IF(M75&lt;=60,"31–60 Days",IF(M75&lt;=90,"61–90 Days",IF(M75&lt;=120,"91–120 Days","Over 120 Days")))))</f>
        <v/>
      </c>
      <c r="O75" s="44">
        <f>IF(A75="","",IF(N75="0–30 Days",K75,0))</f>
        <v/>
      </c>
      <c r="P75" s="44">
        <f>IF(A75="","",IF(N75="31–60 Days",K75,0))</f>
        <v/>
      </c>
      <c r="Q75" s="44">
        <f>IF(A75="","",IF(N75="61–90 Days",K75,0))</f>
        <v/>
      </c>
      <c r="R75" s="44">
        <f>IF(A75="","",IF(N75="91–120 Days",K75,0))</f>
        <v/>
      </c>
      <c r="S75" s="44">
        <f>IF(A75="","",IF(N75="Over 120 Days",K75,0))</f>
        <v/>
      </c>
      <c r="T75" s="18" t="n"/>
      <c r="U75" s="18" t="n"/>
      <c r="V75" s="42" t="n"/>
      <c r="W75" s="42" t="n"/>
      <c r="X75" s="18" t="n"/>
      <c r="Y75" s="23">
        <f>IF(A75="","",IF(K75&lt;=0,"Closed/Credit",IF(OR(U75="Yes",M75&gt;120,AND(W75&lt;&gt;"",W75&lt;=Dashboard!$B$4)),"Critical",IF(OR(K75&gt;=Dashboard!$B$6,M75&gt;90),"High",IF(OR(M75&gt;60,W75=""),"Medium","Routine")))))</f>
        <v/>
      </c>
      <c r="Z75" s="24" t="n"/>
      <c r="AA75" s="25">
        <f>IF(A75="","",IF(COUNTIF($A$2:$A$501,A75)&gt;1,"Duplicate AR Record ID",IF(B75="","Missing clinic",IF(C75="","Missing account ID",IF(D75="","Missing payer",IF(F75="","Missing service date",IF(H75="","Missing original charge","")))))))</f>
        <v/>
      </c>
    </row>
    <row r="76">
      <c r="A76" s="18" t="n"/>
      <c r="B76" s="18" t="n"/>
      <c r="C76" s="18" t="n"/>
      <c r="D76" s="18" t="n"/>
      <c r="E76" s="18" t="n"/>
      <c r="F76" s="42" t="n"/>
      <c r="G76" s="42" t="n"/>
      <c r="H76" s="43" t="n"/>
      <c r="I76" s="43" t="n"/>
      <c r="J76" s="43" t="n"/>
      <c r="K76" s="44">
        <f>IF(A76="","",H76-I76-J76)</f>
        <v/>
      </c>
      <c r="L76" s="45">
        <f>IF(A76="","",IF(Dashboard!$B$5="Claim Submitted Date",IF(G76&lt;&gt;"",G76,F76),F76))</f>
        <v/>
      </c>
      <c r="M76" s="23">
        <f>IF(OR(A76="",L76="",Dashboard!$B$4=""),"",MAX(0,Dashboard!$B$4-L76))</f>
        <v/>
      </c>
      <c r="N76" s="23">
        <f>IF(M76="","",IF(M76&lt;=30,"0–30 Days",IF(M76&lt;=60,"31–60 Days",IF(M76&lt;=90,"61–90 Days",IF(M76&lt;=120,"91–120 Days","Over 120 Days")))))</f>
        <v/>
      </c>
      <c r="O76" s="44">
        <f>IF(A76="","",IF(N76="0–30 Days",K76,0))</f>
        <v/>
      </c>
      <c r="P76" s="44">
        <f>IF(A76="","",IF(N76="31–60 Days",K76,0))</f>
        <v/>
      </c>
      <c r="Q76" s="44">
        <f>IF(A76="","",IF(N76="61–90 Days",K76,0))</f>
        <v/>
      </c>
      <c r="R76" s="44">
        <f>IF(A76="","",IF(N76="91–120 Days",K76,0))</f>
        <v/>
      </c>
      <c r="S76" s="44">
        <f>IF(A76="","",IF(N76="Over 120 Days",K76,0))</f>
        <v/>
      </c>
      <c r="T76" s="18" t="n"/>
      <c r="U76" s="18" t="n"/>
      <c r="V76" s="42" t="n"/>
      <c r="W76" s="42" t="n"/>
      <c r="X76" s="18" t="n"/>
      <c r="Y76" s="23">
        <f>IF(A76="","",IF(K76&lt;=0,"Closed/Credit",IF(OR(U76="Yes",M76&gt;120,AND(W76&lt;&gt;"",W76&lt;=Dashboard!$B$4)),"Critical",IF(OR(K76&gt;=Dashboard!$B$6,M76&gt;90),"High",IF(OR(M76&gt;60,W76=""),"Medium","Routine")))))</f>
        <v/>
      </c>
      <c r="Z76" s="24" t="n"/>
      <c r="AA76" s="25">
        <f>IF(A76="","",IF(COUNTIF($A$2:$A$501,A76)&gt;1,"Duplicate AR Record ID",IF(B76="","Missing clinic",IF(C76="","Missing account ID",IF(D76="","Missing payer",IF(F76="","Missing service date",IF(H76="","Missing original charge","")))))))</f>
        <v/>
      </c>
    </row>
    <row r="77">
      <c r="A77" s="18" t="n"/>
      <c r="B77" s="18" t="n"/>
      <c r="C77" s="18" t="n"/>
      <c r="D77" s="18" t="n"/>
      <c r="E77" s="18" t="n"/>
      <c r="F77" s="42" t="n"/>
      <c r="G77" s="42" t="n"/>
      <c r="H77" s="43" t="n"/>
      <c r="I77" s="43" t="n"/>
      <c r="J77" s="43" t="n"/>
      <c r="K77" s="44">
        <f>IF(A77="","",H77-I77-J77)</f>
        <v/>
      </c>
      <c r="L77" s="45">
        <f>IF(A77="","",IF(Dashboard!$B$5="Claim Submitted Date",IF(G77&lt;&gt;"",G77,F77),F77))</f>
        <v/>
      </c>
      <c r="M77" s="23">
        <f>IF(OR(A77="",L77="",Dashboard!$B$4=""),"",MAX(0,Dashboard!$B$4-L77))</f>
        <v/>
      </c>
      <c r="N77" s="23">
        <f>IF(M77="","",IF(M77&lt;=30,"0–30 Days",IF(M77&lt;=60,"31–60 Days",IF(M77&lt;=90,"61–90 Days",IF(M77&lt;=120,"91–120 Days","Over 120 Days")))))</f>
        <v/>
      </c>
      <c r="O77" s="44">
        <f>IF(A77="","",IF(N77="0–30 Days",K77,0))</f>
        <v/>
      </c>
      <c r="P77" s="44">
        <f>IF(A77="","",IF(N77="31–60 Days",K77,0))</f>
        <v/>
      </c>
      <c r="Q77" s="44">
        <f>IF(A77="","",IF(N77="61–90 Days",K77,0))</f>
        <v/>
      </c>
      <c r="R77" s="44">
        <f>IF(A77="","",IF(N77="91–120 Days",K77,0))</f>
        <v/>
      </c>
      <c r="S77" s="44">
        <f>IF(A77="","",IF(N77="Over 120 Days",K77,0))</f>
        <v/>
      </c>
      <c r="T77" s="18" t="n"/>
      <c r="U77" s="18" t="n"/>
      <c r="V77" s="42" t="n"/>
      <c r="W77" s="42" t="n"/>
      <c r="X77" s="18" t="n"/>
      <c r="Y77" s="23">
        <f>IF(A77="","",IF(K77&lt;=0,"Closed/Credit",IF(OR(U77="Yes",M77&gt;120,AND(W77&lt;&gt;"",W77&lt;=Dashboard!$B$4)),"Critical",IF(OR(K77&gt;=Dashboard!$B$6,M77&gt;90),"High",IF(OR(M77&gt;60,W77=""),"Medium","Routine")))))</f>
        <v/>
      </c>
      <c r="Z77" s="24" t="n"/>
      <c r="AA77" s="25">
        <f>IF(A77="","",IF(COUNTIF($A$2:$A$501,A77)&gt;1,"Duplicate AR Record ID",IF(B77="","Missing clinic",IF(C77="","Missing account ID",IF(D77="","Missing payer",IF(F77="","Missing service date",IF(H77="","Missing original charge","")))))))</f>
        <v/>
      </c>
    </row>
    <row r="78">
      <c r="A78" s="18" t="n"/>
      <c r="B78" s="18" t="n"/>
      <c r="C78" s="18" t="n"/>
      <c r="D78" s="18" t="n"/>
      <c r="E78" s="18" t="n"/>
      <c r="F78" s="42" t="n"/>
      <c r="G78" s="42" t="n"/>
      <c r="H78" s="43" t="n"/>
      <c r="I78" s="43" t="n"/>
      <c r="J78" s="43" t="n"/>
      <c r="K78" s="44">
        <f>IF(A78="","",H78-I78-J78)</f>
        <v/>
      </c>
      <c r="L78" s="45">
        <f>IF(A78="","",IF(Dashboard!$B$5="Claim Submitted Date",IF(G78&lt;&gt;"",G78,F78),F78))</f>
        <v/>
      </c>
      <c r="M78" s="23">
        <f>IF(OR(A78="",L78="",Dashboard!$B$4=""),"",MAX(0,Dashboard!$B$4-L78))</f>
        <v/>
      </c>
      <c r="N78" s="23">
        <f>IF(M78="","",IF(M78&lt;=30,"0–30 Days",IF(M78&lt;=60,"31–60 Days",IF(M78&lt;=90,"61–90 Days",IF(M78&lt;=120,"91–120 Days","Over 120 Days")))))</f>
        <v/>
      </c>
      <c r="O78" s="44">
        <f>IF(A78="","",IF(N78="0–30 Days",K78,0))</f>
        <v/>
      </c>
      <c r="P78" s="44">
        <f>IF(A78="","",IF(N78="31–60 Days",K78,0))</f>
        <v/>
      </c>
      <c r="Q78" s="44">
        <f>IF(A78="","",IF(N78="61–90 Days",K78,0))</f>
        <v/>
      </c>
      <c r="R78" s="44">
        <f>IF(A78="","",IF(N78="91–120 Days",K78,0))</f>
        <v/>
      </c>
      <c r="S78" s="44">
        <f>IF(A78="","",IF(N78="Over 120 Days",K78,0))</f>
        <v/>
      </c>
      <c r="T78" s="18" t="n"/>
      <c r="U78" s="18" t="n"/>
      <c r="V78" s="42" t="n"/>
      <c r="W78" s="42" t="n"/>
      <c r="X78" s="18" t="n"/>
      <c r="Y78" s="23">
        <f>IF(A78="","",IF(K78&lt;=0,"Closed/Credit",IF(OR(U78="Yes",M78&gt;120,AND(W78&lt;&gt;"",W78&lt;=Dashboard!$B$4)),"Critical",IF(OR(K78&gt;=Dashboard!$B$6,M78&gt;90),"High",IF(OR(M78&gt;60,W78=""),"Medium","Routine")))))</f>
        <v/>
      </c>
      <c r="Z78" s="24" t="n"/>
      <c r="AA78" s="25">
        <f>IF(A78="","",IF(COUNTIF($A$2:$A$501,A78)&gt;1,"Duplicate AR Record ID",IF(B78="","Missing clinic",IF(C78="","Missing account ID",IF(D78="","Missing payer",IF(F78="","Missing service date",IF(H78="","Missing original charge","")))))))</f>
        <v/>
      </c>
    </row>
    <row r="79">
      <c r="A79" s="18" t="n"/>
      <c r="B79" s="18" t="n"/>
      <c r="C79" s="18" t="n"/>
      <c r="D79" s="18" t="n"/>
      <c r="E79" s="18" t="n"/>
      <c r="F79" s="42" t="n"/>
      <c r="G79" s="42" t="n"/>
      <c r="H79" s="43" t="n"/>
      <c r="I79" s="43" t="n"/>
      <c r="J79" s="43" t="n"/>
      <c r="K79" s="44">
        <f>IF(A79="","",H79-I79-J79)</f>
        <v/>
      </c>
      <c r="L79" s="45">
        <f>IF(A79="","",IF(Dashboard!$B$5="Claim Submitted Date",IF(G79&lt;&gt;"",G79,F79),F79))</f>
        <v/>
      </c>
      <c r="M79" s="23">
        <f>IF(OR(A79="",L79="",Dashboard!$B$4=""),"",MAX(0,Dashboard!$B$4-L79))</f>
        <v/>
      </c>
      <c r="N79" s="23">
        <f>IF(M79="","",IF(M79&lt;=30,"0–30 Days",IF(M79&lt;=60,"31–60 Days",IF(M79&lt;=90,"61–90 Days",IF(M79&lt;=120,"91–120 Days","Over 120 Days")))))</f>
        <v/>
      </c>
      <c r="O79" s="44">
        <f>IF(A79="","",IF(N79="0–30 Days",K79,0))</f>
        <v/>
      </c>
      <c r="P79" s="44">
        <f>IF(A79="","",IF(N79="31–60 Days",K79,0))</f>
        <v/>
      </c>
      <c r="Q79" s="44">
        <f>IF(A79="","",IF(N79="61–90 Days",K79,0))</f>
        <v/>
      </c>
      <c r="R79" s="44">
        <f>IF(A79="","",IF(N79="91–120 Days",K79,0))</f>
        <v/>
      </c>
      <c r="S79" s="44">
        <f>IF(A79="","",IF(N79="Over 120 Days",K79,0))</f>
        <v/>
      </c>
      <c r="T79" s="18" t="n"/>
      <c r="U79" s="18" t="n"/>
      <c r="V79" s="42" t="n"/>
      <c r="W79" s="42" t="n"/>
      <c r="X79" s="18" t="n"/>
      <c r="Y79" s="23">
        <f>IF(A79="","",IF(K79&lt;=0,"Closed/Credit",IF(OR(U79="Yes",M79&gt;120,AND(W79&lt;&gt;"",W79&lt;=Dashboard!$B$4)),"Critical",IF(OR(K79&gt;=Dashboard!$B$6,M79&gt;90),"High",IF(OR(M79&gt;60,W79=""),"Medium","Routine")))))</f>
        <v/>
      </c>
      <c r="Z79" s="24" t="n"/>
      <c r="AA79" s="25">
        <f>IF(A79="","",IF(COUNTIF($A$2:$A$501,A79)&gt;1,"Duplicate AR Record ID",IF(B79="","Missing clinic",IF(C79="","Missing account ID",IF(D79="","Missing payer",IF(F79="","Missing service date",IF(H79="","Missing original charge","")))))))</f>
        <v/>
      </c>
    </row>
    <row r="80">
      <c r="A80" s="18" t="n"/>
      <c r="B80" s="18" t="n"/>
      <c r="C80" s="18" t="n"/>
      <c r="D80" s="18" t="n"/>
      <c r="E80" s="18" t="n"/>
      <c r="F80" s="42" t="n"/>
      <c r="G80" s="42" t="n"/>
      <c r="H80" s="43" t="n"/>
      <c r="I80" s="43" t="n"/>
      <c r="J80" s="43" t="n"/>
      <c r="K80" s="44">
        <f>IF(A80="","",H80-I80-J80)</f>
        <v/>
      </c>
      <c r="L80" s="45">
        <f>IF(A80="","",IF(Dashboard!$B$5="Claim Submitted Date",IF(G80&lt;&gt;"",G80,F80),F80))</f>
        <v/>
      </c>
      <c r="M80" s="23">
        <f>IF(OR(A80="",L80="",Dashboard!$B$4=""),"",MAX(0,Dashboard!$B$4-L80))</f>
        <v/>
      </c>
      <c r="N80" s="23">
        <f>IF(M80="","",IF(M80&lt;=30,"0–30 Days",IF(M80&lt;=60,"31–60 Days",IF(M80&lt;=90,"61–90 Days",IF(M80&lt;=120,"91–120 Days","Over 120 Days")))))</f>
        <v/>
      </c>
      <c r="O80" s="44">
        <f>IF(A80="","",IF(N80="0–30 Days",K80,0))</f>
        <v/>
      </c>
      <c r="P80" s="44">
        <f>IF(A80="","",IF(N80="31–60 Days",K80,0))</f>
        <v/>
      </c>
      <c r="Q80" s="44">
        <f>IF(A80="","",IF(N80="61–90 Days",K80,0))</f>
        <v/>
      </c>
      <c r="R80" s="44">
        <f>IF(A80="","",IF(N80="91–120 Days",K80,0))</f>
        <v/>
      </c>
      <c r="S80" s="44">
        <f>IF(A80="","",IF(N80="Over 120 Days",K80,0))</f>
        <v/>
      </c>
      <c r="T80" s="18" t="n"/>
      <c r="U80" s="18" t="n"/>
      <c r="V80" s="42" t="n"/>
      <c r="W80" s="42" t="n"/>
      <c r="X80" s="18" t="n"/>
      <c r="Y80" s="23">
        <f>IF(A80="","",IF(K80&lt;=0,"Closed/Credit",IF(OR(U80="Yes",M80&gt;120,AND(W80&lt;&gt;"",W80&lt;=Dashboard!$B$4)),"Critical",IF(OR(K80&gt;=Dashboard!$B$6,M80&gt;90),"High",IF(OR(M80&gt;60,W80=""),"Medium","Routine")))))</f>
        <v/>
      </c>
      <c r="Z80" s="24" t="n"/>
      <c r="AA80" s="25">
        <f>IF(A80="","",IF(COUNTIF($A$2:$A$501,A80)&gt;1,"Duplicate AR Record ID",IF(B80="","Missing clinic",IF(C80="","Missing account ID",IF(D80="","Missing payer",IF(F80="","Missing service date",IF(H80="","Missing original charge","")))))))</f>
        <v/>
      </c>
    </row>
    <row r="81">
      <c r="A81" s="18" t="n"/>
      <c r="B81" s="18" t="n"/>
      <c r="C81" s="18" t="n"/>
      <c r="D81" s="18" t="n"/>
      <c r="E81" s="18" t="n"/>
      <c r="F81" s="42" t="n"/>
      <c r="G81" s="42" t="n"/>
      <c r="H81" s="43" t="n"/>
      <c r="I81" s="43" t="n"/>
      <c r="J81" s="43" t="n"/>
      <c r="K81" s="44">
        <f>IF(A81="","",H81-I81-J81)</f>
        <v/>
      </c>
      <c r="L81" s="45">
        <f>IF(A81="","",IF(Dashboard!$B$5="Claim Submitted Date",IF(G81&lt;&gt;"",G81,F81),F81))</f>
        <v/>
      </c>
      <c r="M81" s="23">
        <f>IF(OR(A81="",L81="",Dashboard!$B$4=""),"",MAX(0,Dashboard!$B$4-L81))</f>
        <v/>
      </c>
      <c r="N81" s="23">
        <f>IF(M81="","",IF(M81&lt;=30,"0–30 Days",IF(M81&lt;=60,"31–60 Days",IF(M81&lt;=90,"61–90 Days",IF(M81&lt;=120,"91–120 Days","Over 120 Days")))))</f>
        <v/>
      </c>
      <c r="O81" s="44">
        <f>IF(A81="","",IF(N81="0–30 Days",K81,0))</f>
        <v/>
      </c>
      <c r="P81" s="44">
        <f>IF(A81="","",IF(N81="31–60 Days",K81,0))</f>
        <v/>
      </c>
      <c r="Q81" s="44">
        <f>IF(A81="","",IF(N81="61–90 Days",K81,0))</f>
        <v/>
      </c>
      <c r="R81" s="44">
        <f>IF(A81="","",IF(N81="91–120 Days",K81,0))</f>
        <v/>
      </c>
      <c r="S81" s="44">
        <f>IF(A81="","",IF(N81="Over 120 Days",K81,0))</f>
        <v/>
      </c>
      <c r="T81" s="18" t="n"/>
      <c r="U81" s="18" t="n"/>
      <c r="V81" s="42" t="n"/>
      <c r="W81" s="42" t="n"/>
      <c r="X81" s="18" t="n"/>
      <c r="Y81" s="23">
        <f>IF(A81="","",IF(K81&lt;=0,"Closed/Credit",IF(OR(U81="Yes",M81&gt;120,AND(W81&lt;&gt;"",W81&lt;=Dashboard!$B$4)),"Critical",IF(OR(K81&gt;=Dashboard!$B$6,M81&gt;90),"High",IF(OR(M81&gt;60,W81=""),"Medium","Routine")))))</f>
        <v/>
      </c>
      <c r="Z81" s="24" t="n"/>
      <c r="AA81" s="25">
        <f>IF(A81="","",IF(COUNTIF($A$2:$A$501,A81)&gt;1,"Duplicate AR Record ID",IF(B81="","Missing clinic",IF(C81="","Missing account ID",IF(D81="","Missing payer",IF(F81="","Missing service date",IF(H81="","Missing original charge","")))))))</f>
        <v/>
      </c>
    </row>
    <row r="82">
      <c r="A82" s="18" t="n"/>
      <c r="B82" s="18" t="n"/>
      <c r="C82" s="18" t="n"/>
      <c r="D82" s="18" t="n"/>
      <c r="E82" s="18" t="n"/>
      <c r="F82" s="42" t="n"/>
      <c r="G82" s="42" t="n"/>
      <c r="H82" s="43" t="n"/>
      <c r="I82" s="43" t="n"/>
      <c r="J82" s="43" t="n"/>
      <c r="K82" s="44">
        <f>IF(A82="","",H82-I82-J82)</f>
        <v/>
      </c>
      <c r="L82" s="45">
        <f>IF(A82="","",IF(Dashboard!$B$5="Claim Submitted Date",IF(G82&lt;&gt;"",G82,F82),F82))</f>
        <v/>
      </c>
      <c r="M82" s="23">
        <f>IF(OR(A82="",L82="",Dashboard!$B$4=""),"",MAX(0,Dashboard!$B$4-L82))</f>
        <v/>
      </c>
      <c r="N82" s="23">
        <f>IF(M82="","",IF(M82&lt;=30,"0–30 Days",IF(M82&lt;=60,"31–60 Days",IF(M82&lt;=90,"61–90 Days",IF(M82&lt;=120,"91–120 Days","Over 120 Days")))))</f>
        <v/>
      </c>
      <c r="O82" s="44">
        <f>IF(A82="","",IF(N82="0–30 Days",K82,0))</f>
        <v/>
      </c>
      <c r="P82" s="44">
        <f>IF(A82="","",IF(N82="31–60 Days",K82,0))</f>
        <v/>
      </c>
      <c r="Q82" s="44">
        <f>IF(A82="","",IF(N82="61–90 Days",K82,0))</f>
        <v/>
      </c>
      <c r="R82" s="44">
        <f>IF(A82="","",IF(N82="91–120 Days",K82,0))</f>
        <v/>
      </c>
      <c r="S82" s="44">
        <f>IF(A82="","",IF(N82="Over 120 Days",K82,0))</f>
        <v/>
      </c>
      <c r="T82" s="18" t="n"/>
      <c r="U82" s="18" t="n"/>
      <c r="V82" s="42" t="n"/>
      <c r="W82" s="42" t="n"/>
      <c r="X82" s="18" t="n"/>
      <c r="Y82" s="23">
        <f>IF(A82="","",IF(K82&lt;=0,"Closed/Credit",IF(OR(U82="Yes",M82&gt;120,AND(W82&lt;&gt;"",W82&lt;=Dashboard!$B$4)),"Critical",IF(OR(K82&gt;=Dashboard!$B$6,M82&gt;90),"High",IF(OR(M82&gt;60,W82=""),"Medium","Routine")))))</f>
        <v/>
      </c>
      <c r="Z82" s="24" t="n"/>
      <c r="AA82" s="25">
        <f>IF(A82="","",IF(COUNTIF($A$2:$A$501,A82)&gt;1,"Duplicate AR Record ID",IF(B82="","Missing clinic",IF(C82="","Missing account ID",IF(D82="","Missing payer",IF(F82="","Missing service date",IF(H82="","Missing original charge","")))))))</f>
        <v/>
      </c>
    </row>
    <row r="83">
      <c r="A83" s="18" t="n"/>
      <c r="B83" s="18" t="n"/>
      <c r="C83" s="18" t="n"/>
      <c r="D83" s="18" t="n"/>
      <c r="E83" s="18" t="n"/>
      <c r="F83" s="42" t="n"/>
      <c r="G83" s="42" t="n"/>
      <c r="H83" s="43" t="n"/>
      <c r="I83" s="43" t="n"/>
      <c r="J83" s="43" t="n"/>
      <c r="K83" s="44">
        <f>IF(A83="","",H83-I83-J83)</f>
        <v/>
      </c>
      <c r="L83" s="45">
        <f>IF(A83="","",IF(Dashboard!$B$5="Claim Submitted Date",IF(G83&lt;&gt;"",G83,F83),F83))</f>
        <v/>
      </c>
      <c r="M83" s="23">
        <f>IF(OR(A83="",L83="",Dashboard!$B$4=""),"",MAX(0,Dashboard!$B$4-L83))</f>
        <v/>
      </c>
      <c r="N83" s="23">
        <f>IF(M83="","",IF(M83&lt;=30,"0–30 Days",IF(M83&lt;=60,"31–60 Days",IF(M83&lt;=90,"61–90 Days",IF(M83&lt;=120,"91–120 Days","Over 120 Days")))))</f>
        <v/>
      </c>
      <c r="O83" s="44">
        <f>IF(A83="","",IF(N83="0–30 Days",K83,0))</f>
        <v/>
      </c>
      <c r="P83" s="44">
        <f>IF(A83="","",IF(N83="31–60 Days",K83,0))</f>
        <v/>
      </c>
      <c r="Q83" s="44">
        <f>IF(A83="","",IF(N83="61–90 Days",K83,0))</f>
        <v/>
      </c>
      <c r="R83" s="44">
        <f>IF(A83="","",IF(N83="91–120 Days",K83,0))</f>
        <v/>
      </c>
      <c r="S83" s="44">
        <f>IF(A83="","",IF(N83="Over 120 Days",K83,0))</f>
        <v/>
      </c>
      <c r="T83" s="18" t="n"/>
      <c r="U83" s="18" t="n"/>
      <c r="V83" s="42" t="n"/>
      <c r="W83" s="42" t="n"/>
      <c r="X83" s="18" t="n"/>
      <c r="Y83" s="23">
        <f>IF(A83="","",IF(K83&lt;=0,"Closed/Credit",IF(OR(U83="Yes",M83&gt;120,AND(W83&lt;&gt;"",W83&lt;=Dashboard!$B$4)),"Critical",IF(OR(K83&gt;=Dashboard!$B$6,M83&gt;90),"High",IF(OR(M83&gt;60,W83=""),"Medium","Routine")))))</f>
        <v/>
      </c>
      <c r="Z83" s="24" t="n"/>
      <c r="AA83" s="25">
        <f>IF(A83="","",IF(COUNTIF($A$2:$A$501,A83)&gt;1,"Duplicate AR Record ID",IF(B83="","Missing clinic",IF(C83="","Missing account ID",IF(D83="","Missing payer",IF(F83="","Missing service date",IF(H83="","Missing original charge","")))))))</f>
        <v/>
      </c>
    </row>
    <row r="84">
      <c r="A84" s="18" t="n"/>
      <c r="B84" s="18" t="n"/>
      <c r="C84" s="18" t="n"/>
      <c r="D84" s="18" t="n"/>
      <c r="E84" s="18" t="n"/>
      <c r="F84" s="42" t="n"/>
      <c r="G84" s="42" t="n"/>
      <c r="H84" s="43" t="n"/>
      <c r="I84" s="43" t="n"/>
      <c r="J84" s="43" t="n"/>
      <c r="K84" s="44">
        <f>IF(A84="","",H84-I84-J84)</f>
        <v/>
      </c>
      <c r="L84" s="45">
        <f>IF(A84="","",IF(Dashboard!$B$5="Claim Submitted Date",IF(G84&lt;&gt;"",G84,F84),F84))</f>
        <v/>
      </c>
      <c r="M84" s="23">
        <f>IF(OR(A84="",L84="",Dashboard!$B$4=""),"",MAX(0,Dashboard!$B$4-L84))</f>
        <v/>
      </c>
      <c r="N84" s="23">
        <f>IF(M84="","",IF(M84&lt;=30,"0–30 Days",IF(M84&lt;=60,"31–60 Days",IF(M84&lt;=90,"61–90 Days",IF(M84&lt;=120,"91–120 Days","Over 120 Days")))))</f>
        <v/>
      </c>
      <c r="O84" s="44">
        <f>IF(A84="","",IF(N84="0–30 Days",K84,0))</f>
        <v/>
      </c>
      <c r="P84" s="44">
        <f>IF(A84="","",IF(N84="31–60 Days",K84,0))</f>
        <v/>
      </c>
      <c r="Q84" s="44">
        <f>IF(A84="","",IF(N84="61–90 Days",K84,0))</f>
        <v/>
      </c>
      <c r="R84" s="44">
        <f>IF(A84="","",IF(N84="91–120 Days",K84,0))</f>
        <v/>
      </c>
      <c r="S84" s="44">
        <f>IF(A84="","",IF(N84="Over 120 Days",K84,0))</f>
        <v/>
      </c>
      <c r="T84" s="18" t="n"/>
      <c r="U84" s="18" t="n"/>
      <c r="V84" s="42" t="n"/>
      <c r="W84" s="42" t="n"/>
      <c r="X84" s="18" t="n"/>
      <c r="Y84" s="23">
        <f>IF(A84="","",IF(K84&lt;=0,"Closed/Credit",IF(OR(U84="Yes",M84&gt;120,AND(W84&lt;&gt;"",W84&lt;=Dashboard!$B$4)),"Critical",IF(OR(K84&gt;=Dashboard!$B$6,M84&gt;90),"High",IF(OR(M84&gt;60,W84=""),"Medium","Routine")))))</f>
        <v/>
      </c>
      <c r="Z84" s="24" t="n"/>
      <c r="AA84" s="25">
        <f>IF(A84="","",IF(COUNTIF($A$2:$A$501,A84)&gt;1,"Duplicate AR Record ID",IF(B84="","Missing clinic",IF(C84="","Missing account ID",IF(D84="","Missing payer",IF(F84="","Missing service date",IF(H84="","Missing original charge","")))))))</f>
        <v/>
      </c>
    </row>
    <row r="85">
      <c r="A85" s="18" t="n"/>
      <c r="B85" s="18" t="n"/>
      <c r="C85" s="18" t="n"/>
      <c r="D85" s="18" t="n"/>
      <c r="E85" s="18" t="n"/>
      <c r="F85" s="42" t="n"/>
      <c r="G85" s="42" t="n"/>
      <c r="H85" s="43" t="n"/>
      <c r="I85" s="43" t="n"/>
      <c r="J85" s="43" t="n"/>
      <c r="K85" s="44">
        <f>IF(A85="","",H85-I85-J85)</f>
        <v/>
      </c>
      <c r="L85" s="45">
        <f>IF(A85="","",IF(Dashboard!$B$5="Claim Submitted Date",IF(G85&lt;&gt;"",G85,F85),F85))</f>
        <v/>
      </c>
      <c r="M85" s="23">
        <f>IF(OR(A85="",L85="",Dashboard!$B$4=""),"",MAX(0,Dashboard!$B$4-L85))</f>
        <v/>
      </c>
      <c r="N85" s="23">
        <f>IF(M85="","",IF(M85&lt;=30,"0–30 Days",IF(M85&lt;=60,"31–60 Days",IF(M85&lt;=90,"61–90 Days",IF(M85&lt;=120,"91–120 Days","Over 120 Days")))))</f>
        <v/>
      </c>
      <c r="O85" s="44">
        <f>IF(A85="","",IF(N85="0–30 Days",K85,0))</f>
        <v/>
      </c>
      <c r="P85" s="44">
        <f>IF(A85="","",IF(N85="31–60 Days",K85,0))</f>
        <v/>
      </c>
      <c r="Q85" s="44">
        <f>IF(A85="","",IF(N85="61–90 Days",K85,0))</f>
        <v/>
      </c>
      <c r="R85" s="44">
        <f>IF(A85="","",IF(N85="91–120 Days",K85,0))</f>
        <v/>
      </c>
      <c r="S85" s="44">
        <f>IF(A85="","",IF(N85="Over 120 Days",K85,0))</f>
        <v/>
      </c>
      <c r="T85" s="18" t="n"/>
      <c r="U85" s="18" t="n"/>
      <c r="V85" s="42" t="n"/>
      <c r="W85" s="42" t="n"/>
      <c r="X85" s="18" t="n"/>
      <c r="Y85" s="23">
        <f>IF(A85="","",IF(K85&lt;=0,"Closed/Credit",IF(OR(U85="Yes",M85&gt;120,AND(W85&lt;&gt;"",W85&lt;=Dashboard!$B$4)),"Critical",IF(OR(K85&gt;=Dashboard!$B$6,M85&gt;90),"High",IF(OR(M85&gt;60,W85=""),"Medium","Routine")))))</f>
        <v/>
      </c>
      <c r="Z85" s="24" t="n"/>
      <c r="AA85" s="25">
        <f>IF(A85="","",IF(COUNTIF($A$2:$A$501,A85)&gt;1,"Duplicate AR Record ID",IF(B85="","Missing clinic",IF(C85="","Missing account ID",IF(D85="","Missing payer",IF(F85="","Missing service date",IF(H85="","Missing original charge","")))))))</f>
        <v/>
      </c>
    </row>
    <row r="86">
      <c r="A86" s="18" t="n"/>
      <c r="B86" s="18" t="n"/>
      <c r="C86" s="18" t="n"/>
      <c r="D86" s="18" t="n"/>
      <c r="E86" s="18" t="n"/>
      <c r="F86" s="42" t="n"/>
      <c r="G86" s="42" t="n"/>
      <c r="H86" s="43" t="n"/>
      <c r="I86" s="43" t="n"/>
      <c r="J86" s="43" t="n"/>
      <c r="K86" s="44">
        <f>IF(A86="","",H86-I86-J86)</f>
        <v/>
      </c>
      <c r="L86" s="45">
        <f>IF(A86="","",IF(Dashboard!$B$5="Claim Submitted Date",IF(G86&lt;&gt;"",G86,F86),F86))</f>
        <v/>
      </c>
      <c r="M86" s="23">
        <f>IF(OR(A86="",L86="",Dashboard!$B$4=""),"",MAX(0,Dashboard!$B$4-L86))</f>
        <v/>
      </c>
      <c r="N86" s="23">
        <f>IF(M86="","",IF(M86&lt;=30,"0–30 Days",IF(M86&lt;=60,"31–60 Days",IF(M86&lt;=90,"61–90 Days",IF(M86&lt;=120,"91–120 Days","Over 120 Days")))))</f>
        <v/>
      </c>
      <c r="O86" s="44">
        <f>IF(A86="","",IF(N86="0–30 Days",K86,0))</f>
        <v/>
      </c>
      <c r="P86" s="44">
        <f>IF(A86="","",IF(N86="31–60 Days",K86,0))</f>
        <v/>
      </c>
      <c r="Q86" s="44">
        <f>IF(A86="","",IF(N86="61–90 Days",K86,0))</f>
        <v/>
      </c>
      <c r="R86" s="44">
        <f>IF(A86="","",IF(N86="91–120 Days",K86,0))</f>
        <v/>
      </c>
      <c r="S86" s="44">
        <f>IF(A86="","",IF(N86="Over 120 Days",K86,0))</f>
        <v/>
      </c>
      <c r="T86" s="18" t="n"/>
      <c r="U86" s="18" t="n"/>
      <c r="V86" s="42" t="n"/>
      <c r="W86" s="42" t="n"/>
      <c r="X86" s="18" t="n"/>
      <c r="Y86" s="23">
        <f>IF(A86="","",IF(K86&lt;=0,"Closed/Credit",IF(OR(U86="Yes",M86&gt;120,AND(W86&lt;&gt;"",W86&lt;=Dashboard!$B$4)),"Critical",IF(OR(K86&gt;=Dashboard!$B$6,M86&gt;90),"High",IF(OR(M86&gt;60,W86=""),"Medium","Routine")))))</f>
        <v/>
      </c>
      <c r="Z86" s="24" t="n"/>
      <c r="AA86" s="25">
        <f>IF(A86="","",IF(COUNTIF($A$2:$A$501,A86)&gt;1,"Duplicate AR Record ID",IF(B86="","Missing clinic",IF(C86="","Missing account ID",IF(D86="","Missing payer",IF(F86="","Missing service date",IF(H86="","Missing original charge","")))))))</f>
        <v/>
      </c>
    </row>
    <row r="87">
      <c r="A87" s="18" t="n"/>
      <c r="B87" s="18" t="n"/>
      <c r="C87" s="18" t="n"/>
      <c r="D87" s="18" t="n"/>
      <c r="E87" s="18" t="n"/>
      <c r="F87" s="42" t="n"/>
      <c r="G87" s="42" t="n"/>
      <c r="H87" s="43" t="n"/>
      <c r="I87" s="43" t="n"/>
      <c r="J87" s="43" t="n"/>
      <c r="K87" s="44">
        <f>IF(A87="","",H87-I87-J87)</f>
        <v/>
      </c>
      <c r="L87" s="45">
        <f>IF(A87="","",IF(Dashboard!$B$5="Claim Submitted Date",IF(G87&lt;&gt;"",G87,F87),F87))</f>
        <v/>
      </c>
      <c r="M87" s="23">
        <f>IF(OR(A87="",L87="",Dashboard!$B$4=""),"",MAX(0,Dashboard!$B$4-L87))</f>
        <v/>
      </c>
      <c r="N87" s="23">
        <f>IF(M87="","",IF(M87&lt;=30,"0–30 Days",IF(M87&lt;=60,"31–60 Days",IF(M87&lt;=90,"61–90 Days",IF(M87&lt;=120,"91–120 Days","Over 120 Days")))))</f>
        <v/>
      </c>
      <c r="O87" s="44">
        <f>IF(A87="","",IF(N87="0–30 Days",K87,0))</f>
        <v/>
      </c>
      <c r="P87" s="44">
        <f>IF(A87="","",IF(N87="31–60 Days",K87,0))</f>
        <v/>
      </c>
      <c r="Q87" s="44">
        <f>IF(A87="","",IF(N87="61–90 Days",K87,0))</f>
        <v/>
      </c>
      <c r="R87" s="44">
        <f>IF(A87="","",IF(N87="91–120 Days",K87,0))</f>
        <v/>
      </c>
      <c r="S87" s="44">
        <f>IF(A87="","",IF(N87="Over 120 Days",K87,0))</f>
        <v/>
      </c>
      <c r="T87" s="18" t="n"/>
      <c r="U87" s="18" t="n"/>
      <c r="V87" s="42" t="n"/>
      <c r="W87" s="42" t="n"/>
      <c r="X87" s="18" t="n"/>
      <c r="Y87" s="23">
        <f>IF(A87="","",IF(K87&lt;=0,"Closed/Credit",IF(OR(U87="Yes",M87&gt;120,AND(W87&lt;&gt;"",W87&lt;=Dashboard!$B$4)),"Critical",IF(OR(K87&gt;=Dashboard!$B$6,M87&gt;90),"High",IF(OR(M87&gt;60,W87=""),"Medium","Routine")))))</f>
        <v/>
      </c>
      <c r="Z87" s="24" t="n"/>
      <c r="AA87" s="25">
        <f>IF(A87="","",IF(COUNTIF($A$2:$A$501,A87)&gt;1,"Duplicate AR Record ID",IF(B87="","Missing clinic",IF(C87="","Missing account ID",IF(D87="","Missing payer",IF(F87="","Missing service date",IF(H87="","Missing original charge","")))))))</f>
        <v/>
      </c>
    </row>
    <row r="88">
      <c r="A88" s="18" t="n"/>
      <c r="B88" s="18" t="n"/>
      <c r="C88" s="18" t="n"/>
      <c r="D88" s="18" t="n"/>
      <c r="E88" s="18" t="n"/>
      <c r="F88" s="42" t="n"/>
      <c r="G88" s="42" t="n"/>
      <c r="H88" s="43" t="n"/>
      <c r="I88" s="43" t="n"/>
      <c r="J88" s="43" t="n"/>
      <c r="K88" s="44">
        <f>IF(A88="","",H88-I88-J88)</f>
        <v/>
      </c>
      <c r="L88" s="45">
        <f>IF(A88="","",IF(Dashboard!$B$5="Claim Submitted Date",IF(G88&lt;&gt;"",G88,F88),F88))</f>
        <v/>
      </c>
      <c r="M88" s="23">
        <f>IF(OR(A88="",L88="",Dashboard!$B$4=""),"",MAX(0,Dashboard!$B$4-L88))</f>
        <v/>
      </c>
      <c r="N88" s="23">
        <f>IF(M88="","",IF(M88&lt;=30,"0–30 Days",IF(M88&lt;=60,"31–60 Days",IF(M88&lt;=90,"61–90 Days",IF(M88&lt;=120,"91–120 Days","Over 120 Days")))))</f>
        <v/>
      </c>
      <c r="O88" s="44">
        <f>IF(A88="","",IF(N88="0–30 Days",K88,0))</f>
        <v/>
      </c>
      <c r="P88" s="44">
        <f>IF(A88="","",IF(N88="31–60 Days",K88,0))</f>
        <v/>
      </c>
      <c r="Q88" s="44">
        <f>IF(A88="","",IF(N88="61–90 Days",K88,0))</f>
        <v/>
      </c>
      <c r="R88" s="44">
        <f>IF(A88="","",IF(N88="91–120 Days",K88,0))</f>
        <v/>
      </c>
      <c r="S88" s="44">
        <f>IF(A88="","",IF(N88="Over 120 Days",K88,0))</f>
        <v/>
      </c>
      <c r="T88" s="18" t="n"/>
      <c r="U88" s="18" t="n"/>
      <c r="V88" s="42" t="n"/>
      <c r="W88" s="42" t="n"/>
      <c r="X88" s="18" t="n"/>
      <c r="Y88" s="23">
        <f>IF(A88="","",IF(K88&lt;=0,"Closed/Credit",IF(OR(U88="Yes",M88&gt;120,AND(W88&lt;&gt;"",W88&lt;=Dashboard!$B$4)),"Critical",IF(OR(K88&gt;=Dashboard!$B$6,M88&gt;90),"High",IF(OR(M88&gt;60,W88=""),"Medium","Routine")))))</f>
        <v/>
      </c>
      <c r="Z88" s="24" t="n"/>
      <c r="AA88" s="25">
        <f>IF(A88="","",IF(COUNTIF($A$2:$A$501,A88)&gt;1,"Duplicate AR Record ID",IF(B88="","Missing clinic",IF(C88="","Missing account ID",IF(D88="","Missing payer",IF(F88="","Missing service date",IF(H88="","Missing original charge","")))))))</f>
        <v/>
      </c>
    </row>
    <row r="89">
      <c r="A89" s="18" t="n"/>
      <c r="B89" s="18" t="n"/>
      <c r="C89" s="18" t="n"/>
      <c r="D89" s="18" t="n"/>
      <c r="E89" s="18" t="n"/>
      <c r="F89" s="42" t="n"/>
      <c r="G89" s="42" t="n"/>
      <c r="H89" s="43" t="n"/>
      <c r="I89" s="43" t="n"/>
      <c r="J89" s="43" t="n"/>
      <c r="K89" s="44">
        <f>IF(A89="","",H89-I89-J89)</f>
        <v/>
      </c>
      <c r="L89" s="45">
        <f>IF(A89="","",IF(Dashboard!$B$5="Claim Submitted Date",IF(G89&lt;&gt;"",G89,F89),F89))</f>
        <v/>
      </c>
      <c r="M89" s="23">
        <f>IF(OR(A89="",L89="",Dashboard!$B$4=""),"",MAX(0,Dashboard!$B$4-L89))</f>
        <v/>
      </c>
      <c r="N89" s="23">
        <f>IF(M89="","",IF(M89&lt;=30,"0–30 Days",IF(M89&lt;=60,"31–60 Days",IF(M89&lt;=90,"61–90 Days",IF(M89&lt;=120,"91–120 Days","Over 120 Days")))))</f>
        <v/>
      </c>
      <c r="O89" s="44">
        <f>IF(A89="","",IF(N89="0–30 Days",K89,0))</f>
        <v/>
      </c>
      <c r="P89" s="44">
        <f>IF(A89="","",IF(N89="31–60 Days",K89,0))</f>
        <v/>
      </c>
      <c r="Q89" s="44">
        <f>IF(A89="","",IF(N89="61–90 Days",K89,0))</f>
        <v/>
      </c>
      <c r="R89" s="44">
        <f>IF(A89="","",IF(N89="91–120 Days",K89,0))</f>
        <v/>
      </c>
      <c r="S89" s="44">
        <f>IF(A89="","",IF(N89="Over 120 Days",K89,0))</f>
        <v/>
      </c>
      <c r="T89" s="18" t="n"/>
      <c r="U89" s="18" t="n"/>
      <c r="V89" s="42" t="n"/>
      <c r="W89" s="42" t="n"/>
      <c r="X89" s="18" t="n"/>
      <c r="Y89" s="23">
        <f>IF(A89="","",IF(K89&lt;=0,"Closed/Credit",IF(OR(U89="Yes",M89&gt;120,AND(W89&lt;&gt;"",W89&lt;=Dashboard!$B$4)),"Critical",IF(OR(K89&gt;=Dashboard!$B$6,M89&gt;90),"High",IF(OR(M89&gt;60,W89=""),"Medium","Routine")))))</f>
        <v/>
      </c>
      <c r="Z89" s="24" t="n"/>
      <c r="AA89" s="25">
        <f>IF(A89="","",IF(COUNTIF($A$2:$A$501,A89)&gt;1,"Duplicate AR Record ID",IF(B89="","Missing clinic",IF(C89="","Missing account ID",IF(D89="","Missing payer",IF(F89="","Missing service date",IF(H89="","Missing original charge","")))))))</f>
        <v/>
      </c>
    </row>
    <row r="90">
      <c r="A90" s="18" t="n"/>
      <c r="B90" s="18" t="n"/>
      <c r="C90" s="18" t="n"/>
      <c r="D90" s="18" t="n"/>
      <c r="E90" s="18" t="n"/>
      <c r="F90" s="42" t="n"/>
      <c r="G90" s="42" t="n"/>
      <c r="H90" s="43" t="n"/>
      <c r="I90" s="43" t="n"/>
      <c r="J90" s="43" t="n"/>
      <c r="K90" s="44">
        <f>IF(A90="","",H90-I90-J90)</f>
        <v/>
      </c>
      <c r="L90" s="45">
        <f>IF(A90="","",IF(Dashboard!$B$5="Claim Submitted Date",IF(G90&lt;&gt;"",G90,F90),F90))</f>
        <v/>
      </c>
      <c r="M90" s="23">
        <f>IF(OR(A90="",L90="",Dashboard!$B$4=""),"",MAX(0,Dashboard!$B$4-L90))</f>
        <v/>
      </c>
      <c r="N90" s="23">
        <f>IF(M90="","",IF(M90&lt;=30,"0–30 Days",IF(M90&lt;=60,"31–60 Days",IF(M90&lt;=90,"61–90 Days",IF(M90&lt;=120,"91–120 Days","Over 120 Days")))))</f>
        <v/>
      </c>
      <c r="O90" s="44">
        <f>IF(A90="","",IF(N90="0–30 Days",K90,0))</f>
        <v/>
      </c>
      <c r="P90" s="44">
        <f>IF(A90="","",IF(N90="31–60 Days",K90,0))</f>
        <v/>
      </c>
      <c r="Q90" s="44">
        <f>IF(A90="","",IF(N90="61–90 Days",K90,0))</f>
        <v/>
      </c>
      <c r="R90" s="44">
        <f>IF(A90="","",IF(N90="91–120 Days",K90,0))</f>
        <v/>
      </c>
      <c r="S90" s="44">
        <f>IF(A90="","",IF(N90="Over 120 Days",K90,0))</f>
        <v/>
      </c>
      <c r="T90" s="18" t="n"/>
      <c r="U90" s="18" t="n"/>
      <c r="V90" s="42" t="n"/>
      <c r="W90" s="42" t="n"/>
      <c r="X90" s="18" t="n"/>
      <c r="Y90" s="23">
        <f>IF(A90="","",IF(K90&lt;=0,"Closed/Credit",IF(OR(U90="Yes",M90&gt;120,AND(W90&lt;&gt;"",W90&lt;=Dashboard!$B$4)),"Critical",IF(OR(K90&gt;=Dashboard!$B$6,M90&gt;90),"High",IF(OR(M90&gt;60,W90=""),"Medium","Routine")))))</f>
        <v/>
      </c>
      <c r="Z90" s="24" t="n"/>
      <c r="AA90" s="25">
        <f>IF(A90="","",IF(COUNTIF($A$2:$A$501,A90)&gt;1,"Duplicate AR Record ID",IF(B90="","Missing clinic",IF(C90="","Missing account ID",IF(D90="","Missing payer",IF(F90="","Missing service date",IF(H90="","Missing original charge","")))))))</f>
        <v/>
      </c>
    </row>
    <row r="91">
      <c r="A91" s="18" t="n"/>
      <c r="B91" s="18" t="n"/>
      <c r="C91" s="18" t="n"/>
      <c r="D91" s="18" t="n"/>
      <c r="E91" s="18" t="n"/>
      <c r="F91" s="42" t="n"/>
      <c r="G91" s="42" t="n"/>
      <c r="H91" s="43" t="n"/>
      <c r="I91" s="43" t="n"/>
      <c r="J91" s="43" t="n"/>
      <c r="K91" s="44">
        <f>IF(A91="","",H91-I91-J91)</f>
        <v/>
      </c>
      <c r="L91" s="45">
        <f>IF(A91="","",IF(Dashboard!$B$5="Claim Submitted Date",IF(G91&lt;&gt;"",G91,F91),F91))</f>
        <v/>
      </c>
      <c r="M91" s="23">
        <f>IF(OR(A91="",L91="",Dashboard!$B$4=""),"",MAX(0,Dashboard!$B$4-L91))</f>
        <v/>
      </c>
      <c r="N91" s="23">
        <f>IF(M91="","",IF(M91&lt;=30,"0–30 Days",IF(M91&lt;=60,"31–60 Days",IF(M91&lt;=90,"61–90 Days",IF(M91&lt;=120,"91–120 Days","Over 120 Days")))))</f>
        <v/>
      </c>
      <c r="O91" s="44">
        <f>IF(A91="","",IF(N91="0–30 Days",K91,0))</f>
        <v/>
      </c>
      <c r="P91" s="44">
        <f>IF(A91="","",IF(N91="31–60 Days",K91,0))</f>
        <v/>
      </c>
      <c r="Q91" s="44">
        <f>IF(A91="","",IF(N91="61–90 Days",K91,0))</f>
        <v/>
      </c>
      <c r="R91" s="44">
        <f>IF(A91="","",IF(N91="91–120 Days",K91,0))</f>
        <v/>
      </c>
      <c r="S91" s="44">
        <f>IF(A91="","",IF(N91="Over 120 Days",K91,0))</f>
        <v/>
      </c>
      <c r="T91" s="18" t="n"/>
      <c r="U91" s="18" t="n"/>
      <c r="V91" s="42" t="n"/>
      <c r="W91" s="42" t="n"/>
      <c r="X91" s="18" t="n"/>
      <c r="Y91" s="23">
        <f>IF(A91="","",IF(K91&lt;=0,"Closed/Credit",IF(OR(U91="Yes",M91&gt;120,AND(W91&lt;&gt;"",W91&lt;=Dashboard!$B$4)),"Critical",IF(OR(K91&gt;=Dashboard!$B$6,M91&gt;90),"High",IF(OR(M91&gt;60,W91=""),"Medium","Routine")))))</f>
        <v/>
      </c>
      <c r="Z91" s="24" t="n"/>
      <c r="AA91" s="25">
        <f>IF(A91="","",IF(COUNTIF($A$2:$A$501,A91)&gt;1,"Duplicate AR Record ID",IF(B91="","Missing clinic",IF(C91="","Missing account ID",IF(D91="","Missing payer",IF(F91="","Missing service date",IF(H91="","Missing original charge","")))))))</f>
        <v/>
      </c>
    </row>
    <row r="92">
      <c r="A92" s="18" t="n"/>
      <c r="B92" s="18" t="n"/>
      <c r="C92" s="18" t="n"/>
      <c r="D92" s="18" t="n"/>
      <c r="E92" s="18" t="n"/>
      <c r="F92" s="42" t="n"/>
      <c r="G92" s="42" t="n"/>
      <c r="H92" s="43" t="n"/>
      <c r="I92" s="43" t="n"/>
      <c r="J92" s="43" t="n"/>
      <c r="K92" s="44">
        <f>IF(A92="","",H92-I92-J92)</f>
        <v/>
      </c>
      <c r="L92" s="45">
        <f>IF(A92="","",IF(Dashboard!$B$5="Claim Submitted Date",IF(G92&lt;&gt;"",G92,F92),F92))</f>
        <v/>
      </c>
      <c r="M92" s="23">
        <f>IF(OR(A92="",L92="",Dashboard!$B$4=""),"",MAX(0,Dashboard!$B$4-L92))</f>
        <v/>
      </c>
      <c r="N92" s="23">
        <f>IF(M92="","",IF(M92&lt;=30,"0–30 Days",IF(M92&lt;=60,"31–60 Days",IF(M92&lt;=90,"61–90 Days",IF(M92&lt;=120,"91–120 Days","Over 120 Days")))))</f>
        <v/>
      </c>
      <c r="O92" s="44">
        <f>IF(A92="","",IF(N92="0–30 Days",K92,0))</f>
        <v/>
      </c>
      <c r="P92" s="44">
        <f>IF(A92="","",IF(N92="31–60 Days",K92,0))</f>
        <v/>
      </c>
      <c r="Q92" s="44">
        <f>IF(A92="","",IF(N92="61–90 Days",K92,0))</f>
        <v/>
      </c>
      <c r="R92" s="44">
        <f>IF(A92="","",IF(N92="91–120 Days",K92,0))</f>
        <v/>
      </c>
      <c r="S92" s="44">
        <f>IF(A92="","",IF(N92="Over 120 Days",K92,0))</f>
        <v/>
      </c>
      <c r="T92" s="18" t="n"/>
      <c r="U92" s="18" t="n"/>
      <c r="V92" s="42" t="n"/>
      <c r="W92" s="42" t="n"/>
      <c r="X92" s="18" t="n"/>
      <c r="Y92" s="23">
        <f>IF(A92="","",IF(K92&lt;=0,"Closed/Credit",IF(OR(U92="Yes",M92&gt;120,AND(W92&lt;&gt;"",W92&lt;=Dashboard!$B$4)),"Critical",IF(OR(K92&gt;=Dashboard!$B$6,M92&gt;90),"High",IF(OR(M92&gt;60,W92=""),"Medium","Routine")))))</f>
        <v/>
      </c>
      <c r="Z92" s="24" t="n"/>
      <c r="AA92" s="25">
        <f>IF(A92="","",IF(COUNTIF($A$2:$A$501,A92)&gt;1,"Duplicate AR Record ID",IF(B92="","Missing clinic",IF(C92="","Missing account ID",IF(D92="","Missing payer",IF(F92="","Missing service date",IF(H92="","Missing original charge","")))))))</f>
        <v/>
      </c>
    </row>
    <row r="93">
      <c r="A93" s="18" t="n"/>
      <c r="B93" s="18" t="n"/>
      <c r="C93" s="18" t="n"/>
      <c r="D93" s="18" t="n"/>
      <c r="E93" s="18" t="n"/>
      <c r="F93" s="42" t="n"/>
      <c r="G93" s="42" t="n"/>
      <c r="H93" s="43" t="n"/>
      <c r="I93" s="43" t="n"/>
      <c r="J93" s="43" t="n"/>
      <c r="K93" s="44">
        <f>IF(A93="","",H93-I93-J93)</f>
        <v/>
      </c>
      <c r="L93" s="45">
        <f>IF(A93="","",IF(Dashboard!$B$5="Claim Submitted Date",IF(G93&lt;&gt;"",G93,F93),F93))</f>
        <v/>
      </c>
      <c r="M93" s="23">
        <f>IF(OR(A93="",L93="",Dashboard!$B$4=""),"",MAX(0,Dashboard!$B$4-L93))</f>
        <v/>
      </c>
      <c r="N93" s="23">
        <f>IF(M93="","",IF(M93&lt;=30,"0–30 Days",IF(M93&lt;=60,"31–60 Days",IF(M93&lt;=90,"61–90 Days",IF(M93&lt;=120,"91–120 Days","Over 120 Days")))))</f>
        <v/>
      </c>
      <c r="O93" s="44">
        <f>IF(A93="","",IF(N93="0–30 Days",K93,0))</f>
        <v/>
      </c>
      <c r="P93" s="44">
        <f>IF(A93="","",IF(N93="31–60 Days",K93,0))</f>
        <v/>
      </c>
      <c r="Q93" s="44">
        <f>IF(A93="","",IF(N93="61–90 Days",K93,0))</f>
        <v/>
      </c>
      <c r="R93" s="44">
        <f>IF(A93="","",IF(N93="91–120 Days",K93,0))</f>
        <v/>
      </c>
      <c r="S93" s="44">
        <f>IF(A93="","",IF(N93="Over 120 Days",K93,0))</f>
        <v/>
      </c>
      <c r="T93" s="18" t="n"/>
      <c r="U93" s="18" t="n"/>
      <c r="V93" s="42" t="n"/>
      <c r="W93" s="42" t="n"/>
      <c r="X93" s="18" t="n"/>
      <c r="Y93" s="23">
        <f>IF(A93="","",IF(K93&lt;=0,"Closed/Credit",IF(OR(U93="Yes",M93&gt;120,AND(W93&lt;&gt;"",W93&lt;=Dashboard!$B$4)),"Critical",IF(OR(K93&gt;=Dashboard!$B$6,M93&gt;90),"High",IF(OR(M93&gt;60,W93=""),"Medium","Routine")))))</f>
        <v/>
      </c>
      <c r="Z93" s="24" t="n"/>
      <c r="AA93" s="25">
        <f>IF(A93="","",IF(COUNTIF($A$2:$A$501,A93)&gt;1,"Duplicate AR Record ID",IF(B93="","Missing clinic",IF(C93="","Missing account ID",IF(D93="","Missing payer",IF(F93="","Missing service date",IF(H93="","Missing original charge","")))))))</f>
        <v/>
      </c>
    </row>
    <row r="94">
      <c r="A94" s="18" t="n"/>
      <c r="B94" s="18" t="n"/>
      <c r="C94" s="18" t="n"/>
      <c r="D94" s="18" t="n"/>
      <c r="E94" s="18" t="n"/>
      <c r="F94" s="42" t="n"/>
      <c r="G94" s="42" t="n"/>
      <c r="H94" s="43" t="n"/>
      <c r="I94" s="43" t="n"/>
      <c r="J94" s="43" t="n"/>
      <c r="K94" s="44">
        <f>IF(A94="","",H94-I94-J94)</f>
        <v/>
      </c>
      <c r="L94" s="45">
        <f>IF(A94="","",IF(Dashboard!$B$5="Claim Submitted Date",IF(G94&lt;&gt;"",G94,F94),F94))</f>
        <v/>
      </c>
      <c r="M94" s="23">
        <f>IF(OR(A94="",L94="",Dashboard!$B$4=""),"",MAX(0,Dashboard!$B$4-L94))</f>
        <v/>
      </c>
      <c r="N94" s="23">
        <f>IF(M94="","",IF(M94&lt;=30,"0–30 Days",IF(M94&lt;=60,"31–60 Days",IF(M94&lt;=90,"61–90 Days",IF(M94&lt;=120,"91–120 Days","Over 120 Days")))))</f>
        <v/>
      </c>
      <c r="O94" s="44">
        <f>IF(A94="","",IF(N94="0–30 Days",K94,0))</f>
        <v/>
      </c>
      <c r="P94" s="44">
        <f>IF(A94="","",IF(N94="31–60 Days",K94,0))</f>
        <v/>
      </c>
      <c r="Q94" s="44">
        <f>IF(A94="","",IF(N94="61–90 Days",K94,0))</f>
        <v/>
      </c>
      <c r="R94" s="44">
        <f>IF(A94="","",IF(N94="91–120 Days",K94,0))</f>
        <v/>
      </c>
      <c r="S94" s="44">
        <f>IF(A94="","",IF(N94="Over 120 Days",K94,0))</f>
        <v/>
      </c>
      <c r="T94" s="18" t="n"/>
      <c r="U94" s="18" t="n"/>
      <c r="V94" s="42" t="n"/>
      <c r="W94" s="42" t="n"/>
      <c r="X94" s="18" t="n"/>
      <c r="Y94" s="23">
        <f>IF(A94="","",IF(K94&lt;=0,"Closed/Credit",IF(OR(U94="Yes",M94&gt;120,AND(W94&lt;&gt;"",W94&lt;=Dashboard!$B$4)),"Critical",IF(OR(K94&gt;=Dashboard!$B$6,M94&gt;90),"High",IF(OR(M94&gt;60,W94=""),"Medium","Routine")))))</f>
        <v/>
      </c>
      <c r="Z94" s="24" t="n"/>
      <c r="AA94" s="25">
        <f>IF(A94="","",IF(COUNTIF($A$2:$A$501,A94)&gt;1,"Duplicate AR Record ID",IF(B94="","Missing clinic",IF(C94="","Missing account ID",IF(D94="","Missing payer",IF(F94="","Missing service date",IF(H94="","Missing original charge","")))))))</f>
        <v/>
      </c>
    </row>
    <row r="95">
      <c r="A95" s="18" t="n"/>
      <c r="B95" s="18" t="n"/>
      <c r="C95" s="18" t="n"/>
      <c r="D95" s="18" t="n"/>
      <c r="E95" s="18" t="n"/>
      <c r="F95" s="42" t="n"/>
      <c r="G95" s="42" t="n"/>
      <c r="H95" s="43" t="n"/>
      <c r="I95" s="43" t="n"/>
      <c r="J95" s="43" t="n"/>
      <c r="K95" s="44">
        <f>IF(A95="","",H95-I95-J95)</f>
        <v/>
      </c>
      <c r="L95" s="45">
        <f>IF(A95="","",IF(Dashboard!$B$5="Claim Submitted Date",IF(G95&lt;&gt;"",G95,F95),F95))</f>
        <v/>
      </c>
      <c r="M95" s="23">
        <f>IF(OR(A95="",L95="",Dashboard!$B$4=""),"",MAX(0,Dashboard!$B$4-L95))</f>
        <v/>
      </c>
      <c r="N95" s="23">
        <f>IF(M95="","",IF(M95&lt;=30,"0–30 Days",IF(M95&lt;=60,"31–60 Days",IF(M95&lt;=90,"61–90 Days",IF(M95&lt;=120,"91–120 Days","Over 120 Days")))))</f>
        <v/>
      </c>
      <c r="O95" s="44">
        <f>IF(A95="","",IF(N95="0–30 Days",K95,0))</f>
        <v/>
      </c>
      <c r="P95" s="44">
        <f>IF(A95="","",IF(N95="31–60 Days",K95,0))</f>
        <v/>
      </c>
      <c r="Q95" s="44">
        <f>IF(A95="","",IF(N95="61–90 Days",K95,0))</f>
        <v/>
      </c>
      <c r="R95" s="44">
        <f>IF(A95="","",IF(N95="91–120 Days",K95,0))</f>
        <v/>
      </c>
      <c r="S95" s="44">
        <f>IF(A95="","",IF(N95="Over 120 Days",K95,0))</f>
        <v/>
      </c>
      <c r="T95" s="18" t="n"/>
      <c r="U95" s="18" t="n"/>
      <c r="V95" s="42" t="n"/>
      <c r="W95" s="42" t="n"/>
      <c r="X95" s="18" t="n"/>
      <c r="Y95" s="23">
        <f>IF(A95="","",IF(K95&lt;=0,"Closed/Credit",IF(OR(U95="Yes",M95&gt;120,AND(W95&lt;&gt;"",W95&lt;=Dashboard!$B$4)),"Critical",IF(OR(K95&gt;=Dashboard!$B$6,M95&gt;90),"High",IF(OR(M95&gt;60,W95=""),"Medium","Routine")))))</f>
        <v/>
      </c>
      <c r="Z95" s="24" t="n"/>
      <c r="AA95" s="25">
        <f>IF(A95="","",IF(COUNTIF($A$2:$A$501,A95)&gt;1,"Duplicate AR Record ID",IF(B95="","Missing clinic",IF(C95="","Missing account ID",IF(D95="","Missing payer",IF(F95="","Missing service date",IF(H95="","Missing original charge","")))))))</f>
        <v/>
      </c>
    </row>
    <row r="96">
      <c r="A96" s="18" t="n"/>
      <c r="B96" s="18" t="n"/>
      <c r="C96" s="18" t="n"/>
      <c r="D96" s="18" t="n"/>
      <c r="E96" s="18" t="n"/>
      <c r="F96" s="42" t="n"/>
      <c r="G96" s="42" t="n"/>
      <c r="H96" s="43" t="n"/>
      <c r="I96" s="43" t="n"/>
      <c r="J96" s="43" t="n"/>
      <c r="K96" s="44">
        <f>IF(A96="","",H96-I96-J96)</f>
        <v/>
      </c>
      <c r="L96" s="45">
        <f>IF(A96="","",IF(Dashboard!$B$5="Claim Submitted Date",IF(G96&lt;&gt;"",G96,F96),F96))</f>
        <v/>
      </c>
      <c r="M96" s="23">
        <f>IF(OR(A96="",L96="",Dashboard!$B$4=""),"",MAX(0,Dashboard!$B$4-L96))</f>
        <v/>
      </c>
      <c r="N96" s="23">
        <f>IF(M96="","",IF(M96&lt;=30,"0–30 Days",IF(M96&lt;=60,"31–60 Days",IF(M96&lt;=90,"61–90 Days",IF(M96&lt;=120,"91–120 Days","Over 120 Days")))))</f>
        <v/>
      </c>
      <c r="O96" s="44">
        <f>IF(A96="","",IF(N96="0–30 Days",K96,0))</f>
        <v/>
      </c>
      <c r="P96" s="44">
        <f>IF(A96="","",IF(N96="31–60 Days",K96,0))</f>
        <v/>
      </c>
      <c r="Q96" s="44">
        <f>IF(A96="","",IF(N96="61–90 Days",K96,0))</f>
        <v/>
      </c>
      <c r="R96" s="44">
        <f>IF(A96="","",IF(N96="91–120 Days",K96,0))</f>
        <v/>
      </c>
      <c r="S96" s="44">
        <f>IF(A96="","",IF(N96="Over 120 Days",K96,0))</f>
        <v/>
      </c>
      <c r="T96" s="18" t="n"/>
      <c r="U96" s="18" t="n"/>
      <c r="V96" s="42" t="n"/>
      <c r="W96" s="42" t="n"/>
      <c r="X96" s="18" t="n"/>
      <c r="Y96" s="23">
        <f>IF(A96="","",IF(K96&lt;=0,"Closed/Credit",IF(OR(U96="Yes",M96&gt;120,AND(W96&lt;&gt;"",W96&lt;=Dashboard!$B$4)),"Critical",IF(OR(K96&gt;=Dashboard!$B$6,M96&gt;90),"High",IF(OR(M96&gt;60,W96=""),"Medium","Routine")))))</f>
        <v/>
      </c>
      <c r="Z96" s="24" t="n"/>
      <c r="AA96" s="25">
        <f>IF(A96="","",IF(COUNTIF($A$2:$A$501,A96)&gt;1,"Duplicate AR Record ID",IF(B96="","Missing clinic",IF(C96="","Missing account ID",IF(D96="","Missing payer",IF(F96="","Missing service date",IF(H96="","Missing original charge","")))))))</f>
        <v/>
      </c>
    </row>
    <row r="97">
      <c r="A97" s="18" t="n"/>
      <c r="B97" s="18" t="n"/>
      <c r="C97" s="18" t="n"/>
      <c r="D97" s="18" t="n"/>
      <c r="E97" s="18" t="n"/>
      <c r="F97" s="42" t="n"/>
      <c r="G97" s="42" t="n"/>
      <c r="H97" s="43" t="n"/>
      <c r="I97" s="43" t="n"/>
      <c r="J97" s="43" t="n"/>
      <c r="K97" s="44">
        <f>IF(A97="","",H97-I97-J97)</f>
        <v/>
      </c>
      <c r="L97" s="45">
        <f>IF(A97="","",IF(Dashboard!$B$5="Claim Submitted Date",IF(G97&lt;&gt;"",G97,F97),F97))</f>
        <v/>
      </c>
      <c r="M97" s="23">
        <f>IF(OR(A97="",L97="",Dashboard!$B$4=""),"",MAX(0,Dashboard!$B$4-L97))</f>
        <v/>
      </c>
      <c r="N97" s="23">
        <f>IF(M97="","",IF(M97&lt;=30,"0–30 Days",IF(M97&lt;=60,"31–60 Days",IF(M97&lt;=90,"61–90 Days",IF(M97&lt;=120,"91–120 Days","Over 120 Days")))))</f>
        <v/>
      </c>
      <c r="O97" s="44">
        <f>IF(A97="","",IF(N97="0–30 Days",K97,0))</f>
        <v/>
      </c>
      <c r="P97" s="44">
        <f>IF(A97="","",IF(N97="31–60 Days",K97,0))</f>
        <v/>
      </c>
      <c r="Q97" s="44">
        <f>IF(A97="","",IF(N97="61–90 Days",K97,0))</f>
        <v/>
      </c>
      <c r="R97" s="44">
        <f>IF(A97="","",IF(N97="91–120 Days",K97,0))</f>
        <v/>
      </c>
      <c r="S97" s="44">
        <f>IF(A97="","",IF(N97="Over 120 Days",K97,0))</f>
        <v/>
      </c>
      <c r="T97" s="18" t="n"/>
      <c r="U97" s="18" t="n"/>
      <c r="V97" s="42" t="n"/>
      <c r="W97" s="42" t="n"/>
      <c r="X97" s="18" t="n"/>
      <c r="Y97" s="23">
        <f>IF(A97="","",IF(K97&lt;=0,"Closed/Credit",IF(OR(U97="Yes",M97&gt;120,AND(W97&lt;&gt;"",W97&lt;=Dashboard!$B$4)),"Critical",IF(OR(K97&gt;=Dashboard!$B$6,M97&gt;90),"High",IF(OR(M97&gt;60,W97=""),"Medium","Routine")))))</f>
        <v/>
      </c>
      <c r="Z97" s="24" t="n"/>
      <c r="AA97" s="25">
        <f>IF(A97="","",IF(COUNTIF($A$2:$A$501,A97)&gt;1,"Duplicate AR Record ID",IF(B97="","Missing clinic",IF(C97="","Missing account ID",IF(D97="","Missing payer",IF(F97="","Missing service date",IF(H97="","Missing original charge","")))))))</f>
        <v/>
      </c>
    </row>
    <row r="98">
      <c r="A98" s="18" t="n"/>
      <c r="B98" s="18" t="n"/>
      <c r="C98" s="18" t="n"/>
      <c r="D98" s="18" t="n"/>
      <c r="E98" s="18" t="n"/>
      <c r="F98" s="42" t="n"/>
      <c r="G98" s="42" t="n"/>
      <c r="H98" s="43" t="n"/>
      <c r="I98" s="43" t="n"/>
      <c r="J98" s="43" t="n"/>
      <c r="K98" s="44">
        <f>IF(A98="","",H98-I98-J98)</f>
        <v/>
      </c>
      <c r="L98" s="45">
        <f>IF(A98="","",IF(Dashboard!$B$5="Claim Submitted Date",IF(G98&lt;&gt;"",G98,F98),F98))</f>
        <v/>
      </c>
      <c r="M98" s="23">
        <f>IF(OR(A98="",L98="",Dashboard!$B$4=""),"",MAX(0,Dashboard!$B$4-L98))</f>
        <v/>
      </c>
      <c r="N98" s="23">
        <f>IF(M98="","",IF(M98&lt;=30,"0–30 Days",IF(M98&lt;=60,"31–60 Days",IF(M98&lt;=90,"61–90 Days",IF(M98&lt;=120,"91–120 Days","Over 120 Days")))))</f>
        <v/>
      </c>
      <c r="O98" s="44">
        <f>IF(A98="","",IF(N98="0–30 Days",K98,0))</f>
        <v/>
      </c>
      <c r="P98" s="44">
        <f>IF(A98="","",IF(N98="31–60 Days",K98,0))</f>
        <v/>
      </c>
      <c r="Q98" s="44">
        <f>IF(A98="","",IF(N98="61–90 Days",K98,0))</f>
        <v/>
      </c>
      <c r="R98" s="44">
        <f>IF(A98="","",IF(N98="91–120 Days",K98,0))</f>
        <v/>
      </c>
      <c r="S98" s="44">
        <f>IF(A98="","",IF(N98="Over 120 Days",K98,0))</f>
        <v/>
      </c>
      <c r="T98" s="18" t="n"/>
      <c r="U98" s="18" t="n"/>
      <c r="V98" s="42" t="n"/>
      <c r="W98" s="42" t="n"/>
      <c r="X98" s="18" t="n"/>
      <c r="Y98" s="23">
        <f>IF(A98="","",IF(K98&lt;=0,"Closed/Credit",IF(OR(U98="Yes",M98&gt;120,AND(W98&lt;&gt;"",W98&lt;=Dashboard!$B$4)),"Critical",IF(OR(K98&gt;=Dashboard!$B$6,M98&gt;90),"High",IF(OR(M98&gt;60,W98=""),"Medium","Routine")))))</f>
        <v/>
      </c>
      <c r="Z98" s="24" t="n"/>
      <c r="AA98" s="25">
        <f>IF(A98="","",IF(COUNTIF($A$2:$A$501,A98)&gt;1,"Duplicate AR Record ID",IF(B98="","Missing clinic",IF(C98="","Missing account ID",IF(D98="","Missing payer",IF(F98="","Missing service date",IF(H98="","Missing original charge","")))))))</f>
        <v/>
      </c>
    </row>
    <row r="99">
      <c r="A99" s="18" t="n"/>
      <c r="B99" s="18" t="n"/>
      <c r="C99" s="18" t="n"/>
      <c r="D99" s="18" t="n"/>
      <c r="E99" s="18" t="n"/>
      <c r="F99" s="42" t="n"/>
      <c r="G99" s="42" t="n"/>
      <c r="H99" s="43" t="n"/>
      <c r="I99" s="43" t="n"/>
      <c r="J99" s="43" t="n"/>
      <c r="K99" s="44">
        <f>IF(A99="","",H99-I99-J99)</f>
        <v/>
      </c>
      <c r="L99" s="45">
        <f>IF(A99="","",IF(Dashboard!$B$5="Claim Submitted Date",IF(G99&lt;&gt;"",G99,F99),F99))</f>
        <v/>
      </c>
      <c r="M99" s="23">
        <f>IF(OR(A99="",L99="",Dashboard!$B$4=""),"",MAX(0,Dashboard!$B$4-L99))</f>
        <v/>
      </c>
      <c r="N99" s="23">
        <f>IF(M99="","",IF(M99&lt;=30,"0–30 Days",IF(M99&lt;=60,"31–60 Days",IF(M99&lt;=90,"61–90 Days",IF(M99&lt;=120,"91–120 Days","Over 120 Days")))))</f>
        <v/>
      </c>
      <c r="O99" s="44">
        <f>IF(A99="","",IF(N99="0–30 Days",K99,0))</f>
        <v/>
      </c>
      <c r="P99" s="44">
        <f>IF(A99="","",IF(N99="31–60 Days",K99,0))</f>
        <v/>
      </c>
      <c r="Q99" s="44">
        <f>IF(A99="","",IF(N99="61–90 Days",K99,0))</f>
        <v/>
      </c>
      <c r="R99" s="44">
        <f>IF(A99="","",IF(N99="91–120 Days",K99,0))</f>
        <v/>
      </c>
      <c r="S99" s="44">
        <f>IF(A99="","",IF(N99="Over 120 Days",K99,0))</f>
        <v/>
      </c>
      <c r="T99" s="18" t="n"/>
      <c r="U99" s="18" t="n"/>
      <c r="V99" s="42" t="n"/>
      <c r="W99" s="42" t="n"/>
      <c r="X99" s="18" t="n"/>
      <c r="Y99" s="23">
        <f>IF(A99="","",IF(K99&lt;=0,"Closed/Credit",IF(OR(U99="Yes",M99&gt;120,AND(W99&lt;&gt;"",W99&lt;=Dashboard!$B$4)),"Critical",IF(OR(K99&gt;=Dashboard!$B$6,M99&gt;90),"High",IF(OR(M99&gt;60,W99=""),"Medium","Routine")))))</f>
        <v/>
      </c>
      <c r="Z99" s="24" t="n"/>
      <c r="AA99" s="25">
        <f>IF(A99="","",IF(COUNTIF($A$2:$A$501,A99)&gt;1,"Duplicate AR Record ID",IF(B99="","Missing clinic",IF(C99="","Missing account ID",IF(D99="","Missing payer",IF(F99="","Missing service date",IF(H99="","Missing original charge","")))))))</f>
        <v/>
      </c>
    </row>
    <row r="100">
      <c r="A100" s="18" t="n"/>
      <c r="B100" s="18" t="n"/>
      <c r="C100" s="18" t="n"/>
      <c r="D100" s="18" t="n"/>
      <c r="E100" s="18" t="n"/>
      <c r="F100" s="42" t="n"/>
      <c r="G100" s="42" t="n"/>
      <c r="H100" s="43" t="n"/>
      <c r="I100" s="43" t="n"/>
      <c r="J100" s="43" t="n"/>
      <c r="K100" s="44">
        <f>IF(A100="","",H100-I100-J100)</f>
        <v/>
      </c>
      <c r="L100" s="45">
        <f>IF(A100="","",IF(Dashboard!$B$5="Claim Submitted Date",IF(G100&lt;&gt;"",G100,F100),F100))</f>
        <v/>
      </c>
      <c r="M100" s="23">
        <f>IF(OR(A100="",L100="",Dashboard!$B$4=""),"",MAX(0,Dashboard!$B$4-L100))</f>
        <v/>
      </c>
      <c r="N100" s="23">
        <f>IF(M100="","",IF(M100&lt;=30,"0–30 Days",IF(M100&lt;=60,"31–60 Days",IF(M100&lt;=90,"61–90 Days",IF(M100&lt;=120,"91–120 Days","Over 120 Days")))))</f>
        <v/>
      </c>
      <c r="O100" s="44">
        <f>IF(A100="","",IF(N100="0–30 Days",K100,0))</f>
        <v/>
      </c>
      <c r="P100" s="44">
        <f>IF(A100="","",IF(N100="31–60 Days",K100,0))</f>
        <v/>
      </c>
      <c r="Q100" s="44">
        <f>IF(A100="","",IF(N100="61–90 Days",K100,0))</f>
        <v/>
      </c>
      <c r="R100" s="44">
        <f>IF(A100="","",IF(N100="91–120 Days",K100,0))</f>
        <v/>
      </c>
      <c r="S100" s="44">
        <f>IF(A100="","",IF(N100="Over 120 Days",K100,0))</f>
        <v/>
      </c>
      <c r="T100" s="18" t="n"/>
      <c r="U100" s="18" t="n"/>
      <c r="V100" s="42" t="n"/>
      <c r="W100" s="42" t="n"/>
      <c r="X100" s="18" t="n"/>
      <c r="Y100" s="23">
        <f>IF(A100="","",IF(K100&lt;=0,"Closed/Credit",IF(OR(U100="Yes",M100&gt;120,AND(W100&lt;&gt;"",W100&lt;=Dashboard!$B$4)),"Critical",IF(OR(K100&gt;=Dashboard!$B$6,M100&gt;90),"High",IF(OR(M100&gt;60,W100=""),"Medium","Routine")))))</f>
        <v/>
      </c>
      <c r="Z100" s="24" t="n"/>
      <c r="AA100" s="25">
        <f>IF(A100="","",IF(COUNTIF($A$2:$A$501,A100)&gt;1,"Duplicate AR Record ID",IF(B100="","Missing clinic",IF(C100="","Missing account ID",IF(D100="","Missing payer",IF(F100="","Missing service date",IF(H100="","Missing original charge","")))))))</f>
        <v/>
      </c>
    </row>
    <row r="101">
      <c r="A101" s="18" t="n"/>
      <c r="B101" s="18" t="n"/>
      <c r="C101" s="18" t="n"/>
      <c r="D101" s="18" t="n"/>
      <c r="E101" s="18" t="n"/>
      <c r="F101" s="42" t="n"/>
      <c r="G101" s="42" t="n"/>
      <c r="H101" s="43" t="n"/>
      <c r="I101" s="43" t="n"/>
      <c r="J101" s="43" t="n"/>
      <c r="K101" s="44">
        <f>IF(A101="","",H101-I101-J101)</f>
        <v/>
      </c>
      <c r="L101" s="45">
        <f>IF(A101="","",IF(Dashboard!$B$5="Claim Submitted Date",IF(G101&lt;&gt;"",G101,F101),F101))</f>
        <v/>
      </c>
      <c r="M101" s="23">
        <f>IF(OR(A101="",L101="",Dashboard!$B$4=""),"",MAX(0,Dashboard!$B$4-L101))</f>
        <v/>
      </c>
      <c r="N101" s="23">
        <f>IF(M101="","",IF(M101&lt;=30,"0–30 Days",IF(M101&lt;=60,"31–60 Days",IF(M101&lt;=90,"61–90 Days",IF(M101&lt;=120,"91–120 Days","Over 120 Days")))))</f>
        <v/>
      </c>
      <c r="O101" s="44">
        <f>IF(A101="","",IF(N101="0–30 Days",K101,0))</f>
        <v/>
      </c>
      <c r="P101" s="44">
        <f>IF(A101="","",IF(N101="31–60 Days",K101,0))</f>
        <v/>
      </c>
      <c r="Q101" s="44">
        <f>IF(A101="","",IF(N101="61–90 Days",K101,0))</f>
        <v/>
      </c>
      <c r="R101" s="44">
        <f>IF(A101="","",IF(N101="91–120 Days",K101,0))</f>
        <v/>
      </c>
      <c r="S101" s="44">
        <f>IF(A101="","",IF(N101="Over 120 Days",K101,0))</f>
        <v/>
      </c>
      <c r="T101" s="18" t="n"/>
      <c r="U101" s="18" t="n"/>
      <c r="V101" s="42" t="n"/>
      <c r="W101" s="42" t="n"/>
      <c r="X101" s="18" t="n"/>
      <c r="Y101" s="23">
        <f>IF(A101="","",IF(K101&lt;=0,"Closed/Credit",IF(OR(U101="Yes",M101&gt;120,AND(W101&lt;&gt;"",W101&lt;=Dashboard!$B$4)),"Critical",IF(OR(K101&gt;=Dashboard!$B$6,M101&gt;90),"High",IF(OR(M101&gt;60,W101=""),"Medium","Routine")))))</f>
        <v/>
      </c>
      <c r="Z101" s="24" t="n"/>
      <c r="AA101" s="25">
        <f>IF(A101="","",IF(COUNTIF($A$2:$A$501,A101)&gt;1,"Duplicate AR Record ID",IF(B101="","Missing clinic",IF(C101="","Missing account ID",IF(D101="","Missing payer",IF(F101="","Missing service date",IF(H101="","Missing original charge","")))))))</f>
        <v/>
      </c>
    </row>
    <row r="102">
      <c r="A102" s="18" t="n"/>
      <c r="B102" s="18" t="n"/>
      <c r="C102" s="18" t="n"/>
      <c r="D102" s="18" t="n"/>
      <c r="E102" s="18" t="n"/>
      <c r="F102" s="42" t="n"/>
      <c r="G102" s="42" t="n"/>
      <c r="H102" s="43" t="n"/>
      <c r="I102" s="43" t="n"/>
      <c r="J102" s="43" t="n"/>
      <c r="K102" s="44">
        <f>IF(A102="","",H102-I102-J102)</f>
        <v/>
      </c>
      <c r="L102" s="45">
        <f>IF(A102="","",IF(Dashboard!$B$5="Claim Submitted Date",IF(G102&lt;&gt;"",G102,F102),F102))</f>
        <v/>
      </c>
      <c r="M102" s="23">
        <f>IF(OR(A102="",L102="",Dashboard!$B$4=""),"",MAX(0,Dashboard!$B$4-L102))</f>
        <v/>
      </c>
      <c r="N102" s="23">
        <f>IF(M102="","",IF(M102&lt;=30,"0–30 Days",IF(M102&lt;=60,"31–60 Days",IF(M102&lt;=90,"61–90 Days",IF(M102&lt;=120,"91–120 Days","Over 120 Days")))))</f>
        <v/>
      </c>
      <c r="O102" s="44">
        <f>IF(A102="","",IF(N102="0–30 Days",K102,0))</f>
        <v/>
      </c>
      <c r="P102" s="44">
        <f>IF(A102="","",IF(N102="31–60 Days",K102,0))</f>
        <v/>
      </c>
      <c r="Q102" s="44">
        <f>IF(A102="","",IF(N102="61–90 Days",K102,0))</f>
        <v/>
      </c>
      <c r="R102" s="44">
        <f>IF(A102="","",IF(N102="91–120 Days",K102,0))</f>
        <v/>
      </c>
      <c r="S102" s="44">
        <f>IF(A102="","",IF(N102="Over 120 Days",K102,0))</f>
        <v/>
      </c>
      <c r="T102" s="18" t="n"/>
      <c r="U102" s="18" t="n"/>
      <c r="V102" s="42" t="n"/>
      <c r="W102" s="42" t="n"/>
      <c r="X102" s="18" t="n"/>
      <c r="Y102" s="23">
        <f>IF(A102="","",IF(K102&lt;=0,"Closed/Credit",IF(OR(U102="Yes",M102&gt;120,AND(W102&lt;&gt;"",W102&lt;=Dashboard!$B$4)),"Critical",IF(OR(K102&gt;=Dashboard!$B$6,M102&gt;90),"High",IF(OR(M102&gt;60,W102=""),"Medium","Routine")))))</f>
        <v/>
      </c>
      <c r="Z102" s="24" t="n"/>
      <c r="AA102" s="25">
        <f>IF(A102="","",IF(COUNTIF($A$2:$A$501,A102)&gt;1,"Duplicate AR Record ID",IF(B102="","Missing clinic",IF(C102="","Missing account ID",IF(D102="","Missing payer",IF(F102="","Missing service date",IF(H102="","Missing original charge","")))))))</f>
        <v/>
      </c>
    </row>
    <row r="103">
      <c r="A103" s="18" t="n"/>
      <c r="B103" s="18" t="n"/>
      <c r="C103" s="18" t="n"/>
      <c r="D103" s="18" t="n"/>
      <c r="E103" s="18" t="n"/>
      <c r="F103" s="42" t="n"/>
      <c r="G103" s="42" t="n"/>
      <c r="H103" s="43" t="n"/>
      <c r="I103" s="43" t="n"/>
      <c r="J103" s="43" t="n"/>
      <c r="K103" s="44">
        <f>IF(A103="","",H103-I103-J103)</f>
        <v/>
      </c>
      <c r="L103" s="45">
        <f>IF(A103="","",IF(Dashboard!$B$5="Claim Submitted Date",IF(G103&lt;&gt;"",G103,F103),F103))</f>
        <v/>
      </c>
      <c r="M103" s="23">
        <f>IF(OR(A103="",L103="",Dashboard!$B$4=""),"",MAX(0,Dashboard!$B$4-L103))</f>
        <v/>
      </c>
      <c r="N103" s="23">
        <f>IF(M103="","",IF(M103&lt;=30,"0–30 Days",IF(M103&lt;=60,"31–60 Days",IF(M103&lt;=90,"61–90 Days",IF(M103&lt;=120,"91–120 Days","Over 120 Days")))))</f>
        <v/>
      </c>
      <c r="O103" s="44">
        <f>IF(A103="","",IF(N103="0–30 Days",K103,0))</f>
        <v/>
      </c>
      <c r="P103" s="44">
        <f>IF(A103="","",IF(N103="31–60 Days",K103,0))</f>
        <v/>
      </c>
      <c r="Q103" s="44">
        <f>IF(A103="","",IF(N103="61–90 Days",K103,0))</f>
        <v/>
      </c>
      <c r="R103" s="44">
        <f>IF(A103="","",IF(N103="91–120 Days",K103,0))</f>
        <v/>
      </c>
      <c r="S103" s="44">
        <f>IF(A103="","",IF(N103="Over 120 Days",K103,0))</f>
        <v/>
      </c>
      <c r="T103" s="18" t="n"/>
      <c r="U103" s="18" t="n"/>
      <c r="V103" s="42" t="n"/>
      <c r="W103" s="42" t="n"/>
      <c r="X103" s="18" t="n"/>
      <c r="Y103" s="23">
        <f>IF(A103="","",IF(K103&lt;=0,"Closed/Credit",IF(OR(U103="Yes",M103&gt;120,AND(W103&lt;&gt;"",W103&lt;=Dashboard!$B$4)),"Critical",IF(OR(K103&gt;=Dashboard!$B$6,M103&gt;90),"High",IF(OR(M103&gt;60,W103=""),"Medium","Routine")))))</f>
        <v/>
      </c>
      <c r="Z103" s="24" t="n"/>
      <c r="AA103" s="25">
        <f>IF(A103="","",IF(COUNTIF($A$2:$A$501,A103)&gt;1,"Duplicate AR Record ID",IF(B103="","Missing clinic",IF(C103="","Missing account ID",IF(D103="","Missing payer",IF(F103="","Missing service date",IF(H103="","Missing original charge","")))))))</f>
        <v/>
      </c>
    </row>
    <row r="104">
      <c r="A104" s="18" t="n"/>
      <c r="B104" s="18" t="n"/>
      <c r="C104" s="18" t="n"/>
      <c r="D104" s="18" t="n"/>
      <c r="E104" s="18" t="n"/>
      <c r="F104" s="42" t="n"/>
      <c r="G104" s="42" t="n"/>
      <c r="H104" s="43" t="n"/>
      <c r="I104" s="43" t="n"/>
      <c r="J104" s="43" t="n"/>
      <c r="K104" s="44">
        <f>IF(A104="","",H104-I104-J104)</f>
        <v/>
      </c>
      <c r="L104" s="45">
        <f>IF(A104="","",IF(Dashboard!$B$5="Claim Submitted Date",IF(G104&lt;&gt;"",G104,F104),F104))</f>
        <v/>
      </c>
      <c r="M104" s="23">
        <f>IF(OR(A104="",L104="",Dashboard!$B$4=""),"",MAX(0,Dashboard!$B$4-L104))</f>
        <v/>
      </c>
      <c r="N104" s="23">
        <f>IF(M104="","",IF(M104&lt;=30,"0–30 Days",IF(M104&lt;=60,"31–60 Days",IF(M104&lt;=90,"61–90 Days",IF(M104&lt;=120,"91–120 Days","Over 120 Days")))))</f>
        <v/>
      </c>
      <c r="O104" s="44">
        <f>IF(A104="","",IF(N104="0–30 Days",K104,0))</f>
        <v/>
      </c>
      <c r="P104" s="44">
        <f>IF(A104="","",IF(N104="31–60 Days",K104,0))</f>
        <v/>
      </c>
      <c r="Q104" s="44">
        <f>IF(A104="","",IF(N104="61–90 Days",K104,0))</f>
        <v/>
      </c>
      <c r="R104" s="44">
        <f>IF(A104="","",IF(N104="91–120 Days",K104,0))</f>
        <v/>
      </c>
      <c r="S104" s="44">
        <f>IF(A104="","",IF(N104="Over 120 Days",K104,0))</f>
        <v/>
      </c>
      <c r="T104" s="18" t="n"/>
      <c r="U104" s="18" t="n"/>
      <c r="V104" s="42" t="n"/>
      <c r="W104" s="42" t="n"/>
      <c r="X104" s="18" t="n"/>
      <c r="Y104" s="23">
        <f>IF(A104="","",IF(K104&lt;=0,"Closed/Credit",IF(OR(U104="Yes",M104&gt;120,AND(W104&lt;&gt;"",W104&lt;=Dashboard!$B$4)),"Critical",IF(OR(K104&gt;=Dashboard!$B$6,M104&gt;90),"High",IF(OR(M104&gt;60,W104=""),"Medium","Routine")))))</f>
        <v/>
      </c>
      <c r="Z104" s="24" t="n"/>
      <c r="AA104" s="25">
        <f>IF(A104="","",IF(COUNTIF($A$2:$A$501,A104)&gt;1,"Duplicate AR Record ID",IF(B104="","Missing clinic",IF(C104="","Missing account ID",IF(D104="","Missing payer",IF(F104="","Missing service date",IF(H104="","Missing original charge","")))))))</f>
        <v/>
      </c>
    </row>
    <row r="105">
      <c r="A105" s="18" t="n"/>
      <c r="B105" s="18" t="n"/>
      <c r="C105" s="18" t="n"/>
      <c r="D105" s="18" t="n"/>
      <c r="E105" s="18" t="n"/>
      <c r="F105" s="42" t="n"/>
      <c r="G105" s="42" t="n"/>
      <c r="H105" s="43" t="n"/>
      <c r="I105" s="43" t="n"/>
      <c r="J105" s="43" t="n"/>
      <c r="K105" s="44">
        <f>IF(A105="","",H105-I105-J105)</f>
        <v/>
      </c>
      <c r="L105" s="45">
        <f>IF(A105="","",IF(Dashboard!$B$5="Claim Submitted Date",IF(G105&lt;&gt;"",G105,F105),F105))</f>
        <v/>
      </c>
      <c r="M105" s="23">
        <f>IF(OR(A105="",L105="",Dashboard!$B$4=""),"",MAX(0,Dashboard!$B$4-L105))</f>
        <v/>
      </c>
      <c r="N105" s="23">
        <f>IF(M105="","",IF(M105&lt;=30,"0–30 Days",IF(M105&lt;=60,"31–60 Days",IF(M105&lt;=90,"61–90 Days",IF(M105&lt;=120,"91–120 Days","Over 120 Days")))))</f>
        <v/>
      </c>
      <c r="O105" s="44">
        <f>IF(A105="","",IF(N105="0–30 Days",K105,0))</f>
        <v/>
      </c>
      <c r="P105" s="44">
        <f>IF(A105="","",IF(N105="31–60 Days",K105,0))</f>
        <v/>
      </c>
      <c r="Q105" s="44">
        <f>IF(A105="","",IF(N105="61–90 Days",K105,0))</f>
        <v/>
      </c>
      <c r="R105" s="44">
        <f>IF(A105="","",IF(N105="91–120 Days",K105,0))</f>
        <v/>
      </c>
      <c r="S105" s="44">
        <f>IF(A105="","",IF(N105="Over 120 Days",K105,0))</f>
        <v/>
      </c>
      <c r="T105" s="18" t="n"/>
      <c r="U105" s="18" t="n"/>
      <c r="V105" s="42" t="n"/>
      <c r="W105" s="42" t="n"/>
      <c r="X105" s="18" t="n"/>
      <c r="Y105" s="23">
        <f>IF(A105="","",IF(K105&lt;=0,"Closed/Credit",IF(OR(U105="Yes",M105&gt;120,AND(W105&lt;&gt;"",W105&lt;=Dashboard!$B$4)),"Critical",IF(OR(K105&gt;=Dashboard!$B$6,M105&gt;90),"High",IF(OR(M105&gt;60,W105=""),"Medium","Routine")))))</f>
        <v/>
      </c>
      <c r="Z105" s="24" t="n"/>
      <c r="AA105" s="25">
        <f>IF(A105="","",IF(COUNTIF($A$2:$A$501,A105)&gt;1,"Duplicate AR Record ID",IF(B105="","Missing clinic",IF(C105="","Missing account ID",IF(D105="","Missing payer",IF(F105="","Missing service date",IF(H105="","Missing original charge","")))))))</f>
        <v/>
      </c>
    </row>
    <row r="106">
      <c r="A106" s="18" t="n"/>
      <c r="B106" s="18" t="n"/>
      <c r="C106" s="18" t="n"/>
      <c r="D106" s="18" t="n"/>
      <c r="E106" s="18" t="n"/>
      <c r="F106" s="42" t="n"/>
      <c r="G106" s="42" t="n"/>
      <c r="H106" s="43" t="n"/>
      <c r="I106" s="43" t="n"/>
      <c r="J106" s="43" t="n"/>
      <c r="K106" s="44">
        <f>IF(A106="","",H106-I106-J106)</f>
        <v/>
      </c>
      <c r="L106" s="45">
        <f>IF(A106="","",IF(Dashboard!$B$5="Claim Submitted Date",IF(G106&lt;&gt;"",G106,F106),F106))</f>
        <v/>
      </c>
      <c r="M106" s="23">
        <f>IF(OR(A106="",L106="",Dashboard!$B$4=""),"",MAX(0,Dashboard!$B$4-L106))</f>
        <v/>
      </c>
      <c r="N106" s="23">
        <f>IF(M106="","",IF(M106&lt;=30,"0–30 Days",IF(M106&lt;=60,"31–60 Days",IF(M106&lt;=90,"61–90 Days",IF(M106&lt;=120,"91–120 Days","Over 120 Days")))))</f>
        <v/>
      </c>
      <c r="O106" s="44">
        <f>IF(A106="","",IF(N106="0–30 Days",K106,0))</f>
        <v/>
      </c>
      <c r="P106" s="44">
        <f>IF(A106="","",IF(N106="31–60 Days",K106,0))</f>
        <v/>
      </c>
      <c r="Q106" s="44">
        <f>IF(A106="","",IF(N106="61–90 Days",K106,0))</f>
        <v/>
      </c>
      <c r="R106" s="44">
        <f>IF(A106="","",IF(N106="91–120 Days",K106,0))</f>
        <v/>
      </c>
      <c r="S106" s="44">
        <f>IF(A106="","",IF(N106="Over 120 Days",K106,0))</f>
        <v/>
      </c>
      <c r="T106" s="18" t="n"/>
      <c r="U106" s="18" t="n"/>
      <c r="V106" s="42" t="n"/>
      <c r="W106" s="42" t="n"/>
      <c r="X106" s="18" t="n"/>
      <c r="Y106" s="23">
        <f>IF(A106="","",IF(K106&lt;=0,"Closed/Credit",IF(OR(U106="Yes",M106&gt;120,AND(W106&lt;&gt;"",W106&lt;=Dashboard!$B$4)),"Critical",IF(OR(K106&gt;=Dashboard!$B$6,M106&gt;90),"High",IF(OR(M106&gt;60,W106=""),"Medium","Routine")))))</f>
        <v/>
      </c>
      <c r="Z106" s="24" t="n"/>
      <c r="AA106" s="25">
        <f>IF(A106="","",IF(COUNTIF($A$2:$A$501,A106)&gt;1,"Duplicate AR Record ID",IF(B106="","Missing clinic",IF(C106="","Missing account ID",IF(D106="","Missing payer",IF(F106="","Missing service date",IF(H106="","Missing original charge","")))))))</f>
        <v/>
      </c>
    </row>
    <row r="107">
      <c r="A107" s="18" t="n"/>
      <c r="B107" s="18" t="n"/>
      <c r="C107" s="18" t="n"/>
      <c r="D107" s="18" t="n"/>
      <c r="E107" s="18" t="n"/>
      <c r="F107" s="42" t="n"/>
      <c r="G107" s="42" t="n"/>
      <c r="H107" s="43" t="n"/>
      <c r="I107" s="43" t="n"/>
      <c r="J107" s="43" t="n"/>
      <c r="K107" s="44">
        <f>IF(A107="","",H107-I107-J107)</f>
        <v/>
      </c>
      <c r="L107" s="45">
        <f>IF(A107="","",IF(Dashboard!$B$5="Claim Submitted Date",IF(G107&lt;&gt;"",G107,F107),F107))</f>
        <v/>
      </c>
      <c r="M107" s="23">
        <f>IF(OR(A107="",L107="",Dashboard!$B$4=""),"",MAX(0,Dashboard!$B$4-L107))</f>
        <v/>
      </c>
      <c r="N107" s="23">
        <f>IF(M107="","",IF(M107&lt;=30,"0–30 Days",IF(M107&lt;=60,"31–60 Days",IF(M107&lt;=90,"61–90 Days",IF(M107&lt;=120,"91–120 Days","Over 120 Days")))))</f>
        <v/>
      </c>
      <c r="O107" s="44">
        <f>IF(A107="","",IF(N107="0–30 Days",K107,0))</f>
        <v/>
      </c>
      <c r="P107" s="44">
        <f>IF(A107="","",IF(N107="31–60 Days",K107,0))</f>
        <v/>
      </c>
      <c r="Q107" s="44">
        <f>IF(A107="","",IF(N107="61–90 Days",K107,0))</f>
        <v/>
      </c>
      <c r="R107" s="44">
        <f>IF(A107="","",IF(N107="91–120 Days",K107,0))</f>
        <v/>
      </c>
      <c r="S107" s="44">
        <f>IF(A107="","",IF(N107="Over 120 Days",K107,0))</f>
        <v/>
      </c>
      <c r="T107" s="18" t="n"/>
      <c r="U107" s="18" t="n"/>
      <c r="V107" s="42" t="n"/>
      <c r="W107" s="42" t="n"/>
      <c r="X107" s="18" t="n"/>
      <c r="Y107" s="23">
        <f>IF(A107="","",IF(K107&lt;=0,"Closed/Credit",IF(OR(U107="Yes",M107&gt;120,AND(W107&lt;&gt;"",W107&lt;=Dashboard!$B$4)),"Critical",IF(OR(K107&gt;=Dashboard!$B$6,M107&gt;90),"High",IF(OR(M107&gt;60,W107=""),"Medium","Routine")))))</f>
        <v/>
      </c>
      <c r="Z107" s="24" t="n"/>
      <c r="AA107" s="25">
        <f>IF(A107="","",IF(COUNTIF($A$2:$A$501,A107)&gt;1,"Duplicate AR Record ID",IF(B107="","Missing clinic",IF(C107="","Missing account ID",IF(D107="","Missing payer",IF(F107="","Missing service date",IF(H107="","Missing original charge","")))))))</f>
        <v/>
      </c>
    </row>
    <row r="108">
      <c r="A108" s="18" t="n"/>
      <c r="B108" s="18" t="n"/>
      <c r="C108" s="18" t="n"/>
      <c r="D108" s="18" t="n"/>
      <c r="E108" s="18" t="n"/>
      <c r="F108" s="42" t="n"/>
      <c r="G108" s="42" t="n"/>
      <c r="H108" s="43" t="n"/>
      <c r="I108" s="43" t="n"/>
      <c r="J108" s="43" t="n"/>
      <c r="K108" s="44">
        <f>IF(A108="","",H108-I108-J108)</f>
        <v/>
      </c>
      <c r="L108" s="45">
        <f>IF(A108="","",IF(Dashboard!$B$5="Claim Submitted Date",IF(G108&lt;&gt;"",G108,F108),F108))</f>
        <v/>
      </c>
      <c r="M108" s="23">
        <f>IF(OR(A108="",L108="",Dashboard!$B$4=""),"",MAX(0,Dashboard!$B$4-L108))</f>
        <v/>
      </c>
      <c r="N108" s="23">
        <f>IF(M108="","",IF(M108&lt;=30,"0–30 Days",IF(M108&lt;=60,"31–60 Days",IF(M108&lt;=90,"61–90 Days",IF(M108&lt;=120,"91–120 Days","Over 120 Days")))))</f>
        <v/>
      </c>
      <c r="O108" s="44">
        <f>IF(A108="","",IF(N108="0–30 Days",K108,0))</f>
        <v/>
      </c>
      <c r="P108" s="44">
        <f>IF(A108="","",IF(N108="31–60 Days",K108,0))</f>
        <v/>
      </c>
      <c r="Q108" s="44">
        <f>IF(A108="","",IF(N108="61–90 Days",K108,0))</f>
        <v/>
      </c>
      <c r="R108" s="44">
        <f>IF(A108="","",IF(N108="91–120 Days",K108,0))</f>
        <v/>
      </c>
      <c r="S108" s="44">
        <f>IF(A108="","",IF(N108="Over 120 Days",K108,0))</f>
        <v/>
      </c>
      <c r="T108" s="18" t="n"/>
      <c r="U108" s="18" t="n"/>
      <c r="V108" s="42" t="n"/>
      <c r="W108" s="42" t="n"/>
      <c r="X108" s="18" t="n"/>
      <c r="Y108" s="23">
        <f>IF(A108="","",IF(K108&lt;=0,"Closed/Credit",IF(OR(U108="Yes",M108&gt;120,AND(W108&lt;&gt;"",W108&lt;=Dashboard!$B$4)),"Critical",IF(OR(K108&gt;=Dashboard!$B$6,M108&gt;90),"High",IF(OR(M108&gt;60,W108=""),"Medium","Routine")))))</f>
        <v/>
      </c>
      <c r="Z108" s="24" t="n"/>
      <c r="AA108" s="25">
        <f>IF(A108="","",IF(COUNTIF($A$2:$A$501,A108)&gt;1,"Duplicate AR Record ID",IF(B108="","Missing clinic",IF(C108="","Missing account ID",IF(D108="","Missing payer",IF(F108="","Missing service date",IF(H108="","Missing original charge","")))))))</f>
        <v/>
      </c>
    </row>
    <row r="109">
      <c r="A109" s="18" t="n"/>
      <c r="B109" s="18" t="n"/>
      <c r="C109" s="18" t="n"/>
      <c r="D109" s="18" t="n"/>
      <c r="E109" s="18" t="n"/>
      <c r="F109" s="42" t="n"/>
      <c r="G109" s="42" t="n"/>
      <c r="H109" s="43" t="n"/>
      <c r="I109" s="43" t="n"/>
      <c r="J109" s="43" t="n"/>
      <c r="K109" s="44">
        <f>IF(A109="","",H109-I109-J109)</f>
        <v/>
      </c>
      <c r="L109" s="45">
        <f>IF(A109="","",IF(Dashboard!$B$5="Claim Submitted Date",IF(G109&lt;&gt;"",G109,F109),F109))</f>
        <v/>
      </c>
      <c r="M109" s="23">
        <f>IF(OR(A109="",L109="",Dashboard!$B$4=""),"",MAX(0,Dashboard!$B$4-L109))</f>
        <v/>
      </c>
      <c r="N109" s="23">
        <f>IF(M109="","",IF(M109&lt;=30,"0–30 Days",IF(M109&lt;=60,"31–60 Days",IF(M109&lt;=90,"61–90 Days",IF(M109&lt;=120,"91–120 Days","Over 120 Days")))))</f>
        <v/>
      </c>
      <c r="O109" s="44">
        <f>IF(A109="","",IF(N109="0–30 Days",K109,0))</f>
        <v/>
      </c>
      <c r="P109" s="44">
        <f>IF(A109="","",IF(N109="31–60 Days",K109,0))</f>
        <v/>
      </c>
      <c r="Q109" s="44">
        <f>IF(A109="","",IF(N109="61–90 Days",K109,0))</f>
        <v/>
      </c>
      <c r="R109" s="44">
        <f>IF(A109="","",IF(N109="91–120 Days",K109,0))</f>
        <v/>
      </c>
      <c r="S109" s="44">
        <f>IF(A109="","",IF(N109="Over 120 Days",K109,0))</f>
        <v/>
      </c>
      <c r="T109" s="18" t="n"/>
      <c r="U109" s="18" t="n"/>
      <c r="V109" s="42" t="n"/>
      <c r="W109" s="42" t="n"/>
      <c r="X109" s="18" t="n"/>
      <c r="Y109" s="23">
        <f>IF(A109="","",IF(K109&lt;=0,"Closed/Credit",IF(OR(U109="Yes",M109&gt;120,AND(W109&lt;&gt;"",W109&lt;=Dashboard!$B$4)),"Critical",IF(OR(K109&gt;=Dashboard!$B$6,M109&gt;90),"High",IF(OR(M109&gt;60,W109=""),"Medium","Routine")))))</f>
        <v/>
      </c>
      <c r="Z109" s="24" t="n"/>
      <c r="AA109" s="25">
        <f>IF(A109="","",IF(COUNTIF($A$2:$A$501,A109)&gt;1,"Duplicate AR Record ID",IF(B109="","Missing clinic",IF(C109="","Missing account ID",IF(D109="","Missing payer",IF(F109="","Missing service date",IF(H109="","Missing original charge","")))))))</f>
        <v/>
      </c>
    </row>
    <row r="110">
      <c r="A110" s="18" t="n"/>
      <c r="B110" s="18" t="n"/>
      <c r="C110" s="18" t="n"/>
      <c r="D110" s="18" t="n"/>
      <c r="E110" s="18" t="n"/>
      <c r="F110" s="42" t="n"/>
      <c r="G110" s="42" t="n"/>
      <c r="H110" s="43" t="n"/>
      <c r="I110" s="43" t="n"/>
      <c r="J110" s="43" t="n"/>
      <c r="K110" s="44">
        <f>IF(A110="","",H110-I110-J110)</f>
        <v/>
      </c>
      <c r="L110" s="45">
        <f>IF(A110="","",IF(Dashboard!$B$5="Claim Submitted Date",IF(G110&lt;&gt;"",G110,F110),F110))</f>
        <v/>
      </c>
      <c r="M110" s="23">
        <f>IF(OR(A110="",L110="",Dashboard!$B$4=""),"",MAX(0,Dashboard!$B$4-L110))</f>
        <v/>
      </c>
      <c r="N110" s="23">
        <f>IF(M110="","",IF(M110&lt;=30,"0–30 Days",IF(M110&lt;=60,"31–60 Days",IF(M110&lt;=90,"61–90 Days",IF(M110&lt;=120,"91–120 Days","Over 120 Days")))))</f>
        <v/>
      </c>
      <c r="O110" s="44">
        <f>IF(A110="","",IF(N110="0–30 Days",K110,0))</f>
        <v/>
      </c>
      <c r="P110" s="44">
        <f>IF(A110="","",IF(N110="31–60 Days",K110,0))</f>
        <v/>
      </c>
      <c r="Q110" s="44">
        <f>IF(A110="","",IF(N110="61–90 Days",K110,0))</f>
        <v/>
      </c>
      <c r="R110" s="44">
        <f>IF(A110="","",IF(N110="91–120 Days",K110,0))</f>
        <v/>
      </c>
      <c r="S110" s="44">
        <f>IF(A110="","",IF(N110="Over 120 Days",K110,0))</f>
        <v/>
      </c>
      <c r="T110" s="18" t="n"/>
      <c r="U110" s="18" t="n"/>
      <c r="V110" s="42" t="n"/>
      <c r="W110" s="42" t="n"/>
      <c r="X110" s="18" t="n"/>
      <c r="Y110" s="23">
        <f>IF(A110="","",IF(K110&lt;=0,"Closed/Credit",IF(OR(U110="Yes",M110&gt;120,AND(W110&lt;&gt;"",W110&lt;=Dashboard!$B$4)),"Critical",IF(OR(K110&gt;=Dashboard!$B$6,M110&gt;90),"High",IF(OR(M110&gt;60,W110=""),"Medium","Routine")))))</f>
        <v/>
      </c>
      <c r="Z110" s="24" t="n"/>
      <c r="AA110" s="25">
        <f>IF(A110="","",IF(COUNTIF($A$2:$A$501,A110)&gt;1,"Duplicate AR Record ID",IF(B110="","Missing clinic",IF(C110="","Missing account ID",IF(D110="","Missing payer",IF(F110="","Missing service date",IF(H110="","Missing original charge","")))))))</f>
        <v/>
      </c>
    </row>
    <row r="111">
      <c r="A111" s="18" t="n"/>
      <c r="B111" s="18" t="n"/>
      <c r="C111" s="18" t="n"/>
      <c r="D111" s="18" t="n"/>
      <c r="E111" s="18" t="n"/>
      <c r="F111" s="42" t="n"/>
      <c r="G111" s="42" t="n"/>
      <c r="H111" s="43" t="n"/>
      <c r="I111" s="43" t="n"/>
      <c r="J111" s="43" t="n"/>
      <c r="K111" s="44">
        <f>IF(A111="","",H111-I111-J111)</f>
        <v/>
      </c>
      <c r="L111" s="45">
        <f>IF(A111="","",IF(Dashboard!$B$5="Claim Submitted Date",IF(G111&lt;&gt;"",G111,F111),F111))</f>
        <v/>
      </c>
      <c r="M111" s="23">
        <f>IF(OR(A111="",L111="",Dashboard!$B$4=""),"",MAX(0,Dashboard!$B$4-L111))</f>
        <v/>
      </c>
      <c r="N111" s="23">
        <f>IF(M111="","",IF(M111&lt;=30,"0–30 Days",IF(M111&lt;=60,"31–60 Days",IF(M111&lt;=90,"61–90 Days",IF(M111&lt;=120,"91–120 Days","Over 120 Days")))))</f>
        <v/>
      </c>
      <c r="O111" s="44">
        <f>IF(A111="","",IF(N111="0–30 Days",K111,0))</f>
        <v/>
      </c>
      <c r="P111" s="44">
        <f>IF(A111="","",IF(N111="31–60 Days",K111,0))</f>
        <v/>
      </c>
      <c r="Q111" s="44">
        <f>IF(A111="","",IF(N111="61–90 Days",K111,0))</f>
        <v/>
      </c>
      <c r="R111" s="44">
        <f>IF(A111="","",IF(N111="91–120 Days",K111,0))</f>
        <v/>
      </c>
      <c r="S111" s="44">
        <f>IF(A111="","",IF(N111="Over 120 Days",K111,0))</f>
        <v/>
      </c>
      <c r="T111" s="18" t="n"/>
      <c r="U111" s="18" t="n"/>
      <c r="V111" s="42" t="n"/>
      <c r="W111" s="42" t="n"/>
      <c r="X111" s="18" t="n"/>
      <c r="Y111" s="23">
        <f>IF(A111="","",IF(K111&lt;=0,"Closed/Credit",IF(OR(U111="Yes",M111&gt;120,AND(W111&lt;&gt;"",W111&lt;=Dashboard!$B$4)),"Critical",IF(OR(K111&gt;=Dashboard!$B$6,M111&gt;90),"High",IF(OR(M111&gt;60,W111=""),"Medium","Routine")))))</f>
        <v/>
      </c>
      <c r="Z111" s="24" t="n"/>
      <c r="AA111" s="25">
        <f>IF(A111="","",IF(COUNTIF($A$2:$A$501,A111)&gt;1,"Duplicate AR Record ID",IF(B111="","Missing clinic",IF(C111="","Missing account ID",IF(D111="","Missing payer",IF(F111="","Missing service date",IF(H111="","Missing original charge","")))))))</f>
        <v/>
      </c>
    </row>
    <row r="112">
      <c r="A112" s="18" t="n"/>
      <c r="B112" s="18" t="n"/>
      <c r="C112" s="18" t="n"/>
      <c r="D112" s="18" t="n"/>
      <c r="E112" s="18" t="n"/>
      <c r="F112" s="42" t="n"/>
      <c r="G112" s="42" t="n"/>
      <c r="H112" s="43" t="n"/>
      <c r="I112" s="43" t="n"/>
      <c r="J112" s="43" t="n"/>
      <c r="K112" s="44">
        <f>IF(A112="","",H112-I112-J112)</f>
        <v/>
      </c>
      <c r="L112" s="45">
        <f>IF(A112="","",IF(Dashboard!$B$5="Claim Submitted Date",IF(G112&lt;&gt;"",G112,F112),F112))</f>
        <v/>
      </c>
      <c r="M112" s="23">
        <f>IF(OR(A112="",L112="",Dashboard!$B$4=""),"",MAX(0,Dashboard!$B$4-L112))</f>
        <v/>
      </c>
      <c r="N112" s="23">
        <f>IF(M112="","",IF(M112&lt;=30,"0–30 Days",IF(M112&lt;=60,"31–60 Days",IF(M112&lt;=90,"61–90 Days",IF(M112&lt;=120,"91–120 Days","Over 120 Days")))))</f>
        <v/>
      </c>
      <c r="O112" s="44">
        <f>IF(A112="","",IF(N112="0–30 Days",K112,0))</f>
        <v/>
      </c>
      <c r="P112" s="44">
        <f>IF(A112="","",IF(N112="31–60 Days",K112,0))</f>
        <v/>
      </c>
      <c r="Q112" s="44">
        <f>IF(A112="","",IF(N112="61–90 Days",K112,0))</f>
        <v/>
      </c>
      <c r="R112" s="44">
        <f>IF(A112="","",IF(N112="91–120 Days",K112,0))</f>
        <v/>
      </c>
      <c r="S112" s="44">
        <f>IF(A112="","",IF(N112="Over 120 Days",K112,0))</f>
        <v/>
      </c>
      <c r="T112" s="18" t="n"/>
      <c r="U112" s="18" t="n"/>
      <c r="V112" s="42" t="n"/>
      <c r="W112" s="42" t="n"/>
      <c r="X112" s="18" t="n"/>
      <c r="Y112" s="23">
        <f>IF(A112="","",IF(K112&lt;=0,"Closed/Credit",IF(OR(U112="Yes",M112&gt;120,AND(W112&lt;&gt;"",W112&lt;=Dashboard!$B$4)),"Critical",IF(OR(K112&gt;=Dashboard!$B$6,M112&gt;90),"High",IF(OR(M112&gt;60,W112=""),"Medium","Routine")))))</f>
        <v/>
      </c>
      <c r="Z112" s="24" t="n"/>
      <c r="AA112" s="25">
        <f>IF(A112="","",IF(COUNTIF($A$2:$A$501,A112)&gt;1,"Duplicate AR Record ID",IF(B112="","Missing clinic",IF(C112="","Missing account ID",IF(D112="","Missing payer",IF(F112="","Missing service date",IF(H112="","Missing original charge","")))))))</f>
        <v/>
      </c>
    </row>
    <row r="113">
      <c r="A113" s="18" t="n"/>
      <c r="B113" s="18" t="n"/>
      <c r="C113" s="18" t="n"/>
      <c r="D113" s="18" t="n"/>
      <c r="E113" s="18" t="n"/>
      <c r="F113" s="42" t="n"/>
      <c r="G113" s="42" t="n"/>
      <c r="H113" s="43" t="n"/>
      <c r="I113" s="43" t="n"/>
      <c r="J113" s="43" t="n"/>
      <c r="K113" s="44">
        <f>IF(A113="","",H113-I113-J113)</f>
        <v/>
      </c>
      <c r="L113" s="45">
        <f>IF(A113="","",IF(Dashboard!$B$5="Claim Submitted Date",IF(G113&lt;&gt;"",G113,F113),F113))</f>
        <v/>
      </c>
      <c r="M113" s="23">
        <f>IF(OR(A113="",L113="",Dashboard!$B$4=""),"",MAX(0,Dashboard!$B$4-L113))</f>
        <v/>
      </c>
      <c r="N113" s="23">
        <f>IF(M113="","",IF(M113&lt;=30,"0–30 Days",IF(M113&lt;=60,"31–60 Days",IF(M113&lt;=90,"61–90 Days",IF(M113&lt;=120,"91–120 Days","Over 120 Days")))))</f>
        <v/>
      </c>
      <c r="O113" s="44">
        <f>IF(A113="","",IF(N113="0–30 Days",K113,0))</f>
        <v/>
      </c>
      <c r="P113" s="44">
        <f>IF(A113="","",IF(N113="31–60 Days",K113,0))</f>
        <v/>
      </c>
      <c r="Q113" s="44">
        <f>IF(A113="","",IF(N113="61–90 Days",K113,0))</f>
        <v/>
      </c>
      <c r="R113" s="44">
        <f>IF(A113="","",IF(N113="91–120 Days",K113,0))</f>
        <v/>
      </c>
      <c r="S113" s="44">
        <f>IF(A113="","",IF(N113="Over 120 Days",K113,0))</f>
        <v/>
      </c>
      <c r="T113" s="18" t="n"/>
      <c r="U113" s="18" t="n"/>
      <c r="V113" s="42" t="n"/>
      <c r="W113" s="42" t="n"/>
      <c r="X113" s="18" t="n"/>
      <c r="Y113" s="23">
        <f>IF(A113="","",IF(K113&lt;=0,"Closed/Credit",IF(OR(U113="Yes",M113&gt;120,AND(W113&lt;&gt;"",W113&lt;=Dashboard!$B$4)),"Critical",IF(OR(K113&gt;=Dashboard!$B$6,M113&gt;90),"High",IF(OR(M113&gt;60,W113=""),"Medium","Routine")))))</f>
        <v/>
      </c>
      <c r="Z113" s="24" t="n"/>
      <c r="AA113" s="25">
        <f>IF(A113="","",IF(COUNTIF($A$2:$A$501,A113)&gt;1,"Duplicate AR Record ID",IF(B113="","Missing clinic",IF(C113="","Missing account ID",IF(D113="","Missing payer",IF(F113="","Missing service date",IF(H113="","Missing original charge","")))))))</f>
        <v/>
      </c>
    </row>
    <row r="114">
      <c r="A114" s="18" t="n"/>
      <c r="B114" s="18" t="n"/>
      <c r="C114" s="18" t="n"/>
      <c r="D114" s="18" t="n"/>
      <c r="E114" s="18" t="n"/>
      <c r="F114" s="42" t="n"/>
      <c r="G114" s="42" t="n"/>
      <c r="H114" s="43" t="n"/>
      <c r="I114" s="43" t="n"/>
      <c r="J114" s="43" t="n"/>
      <c r="K114" s="44">
        <f>IF(A114="","",H114-I114-J114)</f>
        <v/>
      </c>
      <c r="L114" s="45">
        <f>IF(A114="","",IF(Dashboard!$B$5="Claim Submitted Date",IF(G114&lt;&gt;"",G114,F114),F114))</f>
        <v/>
      </c>
      <c r="M114" s="23">
        <f>IF(OR(A114="",L114="",Dashboard!$B$4=""),"",MAX(0,Dashboard!$B$4-L114))</f>
        <v/>
      </c>
      <c r="N114" s="23">
        <f>IF(M114="","",IF(M114&lt;=30,"0–30 Days",IF(M114&lt;=60,"31–60 Days",IF(M114&lt;=90,"61–90 Days",IF(M114&lt;=120,"91–120 Days","Over 120 Days")))))</f>
        <v/>
      </c>
      <c r="O114" s="44">
        <f>IF(A114="","",IF(N114="0–30 Days",K114,0))</f>
        <v/>
      </c>
      <c r="P114" s="44">
        <f>IF(A114="","",IF(N114="31–60 Days",K114,0))</f>
        <v/>
      </c>
      <c r="Q114" s="44">
        <f>IF(A114="","",IF(N114="61–90 Days",K114,0))</f>
        <v/>
      </c>
      <c r="R114" s="44">
        <f>IF(A114="","",IF(N114="91–120 Days",K114,0))</f>
        <v/>
      </c>
      <c r="S114" s="44">
        <f>IF(A114="","",IF(N114="Over 120 Days",K114,0))</f>
        <v/>
      </c>
      <c r="T114" s="18" t="n"/>
      <c r="U114" s="18" t="n"/>
      <c r="V114" s="42" t="n"/>
      <c r="W114" s="42" t="n"/>
      <c r="X114" s="18" t="n"/>
      <c r="Y114" s="23">
        <f>IF(A114="","",IF(K114&lt;=0,"Closed/Credit",IF(OR(U114="Yes",M114&gt;120,AND(W114&lt;&gt;"",W114&lt;=Dashboard!$B$4)),"Critical",IF(OR(K114&gt;=Dashboard!$B$6,M114&gt;90),"High",IF(OR(M114&gt;60,W114=""),"Medium","Routine")))))</f>
        <v/>
      </c>
      <c r="Z114" s="24" t="n"/>
      <c r="AA114" s="25">
        <f>IF(A114="","",IF(COUNTIF($A$2:$A$501,A114)&gt;1,"Duplicate AR Record ID",IF(B114="","Missing clinic",IF(C114="","Missing account ID",IF(D114="","Missing payer",IF(F114="","Missing service date",IF(H114="","Missing original charge","")))))))</f>
        <v/>
      </c>
    </row>
    <row r="115">
      <c r="A115" s="18" t="n"/>
      <c r="B115" s="18" t="n"/>
      <c r="C115" s="18" t="n"/>
      <c r="D115" s="18" t="n"/>
      <c r="E115" s="18" t="n"/>
      <c r="F115" s="42" t="n"/>
      <c r="G115" s="42" t="n"/>
      <c r="H115" s="43" t="n"/>
      <c r="I115" s="43" t="n"/>
      <c r="J115" s="43" t="n"/>
      <c r="K115" s="44">
        <f>IF(A115="","",H115-I115-J115)</f>
        <v/>
      </c>
      <c r="L115" s="45">
        <f>IF(A115="","",IF(Dashboard!$B$5="Claim Submitted Date",IF(G115&lt;&gt;"",G115,F115),F115))</f>
        <v/>
      </c>
      <c r="M115" s="23">
        <f>IF(OR(A115="",L115="",Dashboard!$B$4=""),"",MAX(0,Dashboard!$B$4-L115))</f>
        <v/>
      </c>
      <c r="N115" s="23">
        <f>IF(M115="","",IF(M115&lt;=30,"0–30 Days",IF(M115&lt;=60,"31–60 Days",IF(M115&lt;=90,"61–90 Days",IF(M115&lt;=120,"91–120 Days","Over 120 Days")))))</f>
        <v/>
      </c>
      <c r="O115" s="44">
        <f>IF(A115="","",IF(N115="0–30 Days",K115,0))</f>
        <v/>
      </c>
      <c r="P115" s="44">
        <f>IF(A115="","",IF(N115="31–60 Days",K115,0))</f>
        <v/>
      </c>
      <c r="Q115" s="44">
        <f>IF(A115="","",IF(N115="61–90 Days",K115,0))</f>
        <v/>
      </c>
      <c r="R115" s="44">
        <f>IF(A115="","",IF(N115="91–120 Days",K115,0))</f>
        <v/>
      </c>
      <c r="S115" s="44">
        <f>IF(A115="","",IF(N115="Over 120 Days",K115,0))</f>
        <v/>
      </c>
      <c r="T115" s="18" t="n"/>
      <c r="U115" s="18" t="n"/>
      <c r="V115" s="42" t="n"/>
      <c r="W115" s="42" t="n"/>
      <c r="X115" s="18" t="n"/>
      <c r="Y115" s="23">
        <f>IF(A115="","",IF(K115&lt;=0,"Closed/Credit",IF(OR(U115="Yes",M115&gt;120,AND(W115&lt;&gt;"",W115&lt;=Dashboard!$B$4)),"Critical",IF(OR(K115&gt;=Dashboard!$B$6,M115&gt;90),"High",IF(OR(M115&gt;60,W115=""),"Medium","Routine")))))</f>
        <v/>
      </c>
      <c r="Z115" s="24" t="n"/>
      <c r="AA115" s="25">
        <f>IF(A115="","",IF(COUNTIF($A$2:$A$501,A115)&gt;1,"Duplicate AR Record ID",IF(B115="","Missing clinic",IF(C115="","Missing account ID",IF(D115="","Missing payer",IF(F115="","Missing service date",IF(H115="","Missing original charge","")))))))</f>
        <v/>
      </c>
    </row>
    <row r="116">
      <c r="A116" s="18" t="n"/>
      <c r="B116" s="18" t="n"/>
      <c r="C116" s="18" t="n"/>
      <c r="D116" s="18" t="n"/>
      <c r="E116" s="18" t="n"/>
      <c r="F116" s="42" t="n"/>
      <c r="G116" s="42" t="n"/>
      <c r="H116" s="43" t="n"/>
      <c r="I116" s="43" t="n"/>
      <c r="J116" s="43" t="n"/>
      <c r="K116" s="44">
        <f>IF(A116="","",H116-I116-J116)</f>
        <v/>
      </c>
      <c r="L116" s="45">
        <f>IF(A116="","",IF(Dashboard!$B$5="Claim Submitted Date",IF(G116&lt;&gt;"",G116,F116),F116))</f>
        <v/>
      </c>
      <c r="M116" s="23">
        <f>IF(OR(A116="",L116="",Dashboard!$B$4=""),"",MAX(0,Dashboard!$B$4-L116))</f>
        <v/>
      </c>
      <c r="N116" s="23">
        <f>IF(M116="","",IF(M116&lt;=30,"0–30 Days",IF(M116&lt;=60,"31–60 Days",IF(M116&lt;=90,"61–90 Days",IF(M116&lt;=120,"91–120 Days","Over 120 Days")))))</f>
        <v/>
      </c>
      <c r="O116" s="44">
        <f>IF(A116="","",IF(N116="0–30 Days",K116,0))</f>
        <v/>
      </c>
      <c r="P116" s="44">
        <f>IF(A116="","",IF(N116="31–60 Days",K116,0))</f>
        <v/>
      </c>
      <c r="Q116" s="44">
        <f>IF(A116="","",IF(N116="61–90 Days",K116,0))</f>
        <v/>
      </c>
      <c r="R116" s="44">
        <f>IF(A116="","",IF(N116="91–120 Days",K116,0))</f>
        <v/>
      </c>
      <c r="S116" s="44">
        <f>IF(A116="","",IF(N116="Over 120 Days",K116,0))</f>
        <v/>
      </c>
      <c r="T116" s="18" t="n"/>
      <c r="U116" s="18" t="n"/>
      <c r="V116" s="42" t="n"/>
      <c r="W116" s="42" t="n"/>
      <c r="X116" s="18" t="n"/>
      <c r="Y116" s="23">
        <f>IF(A116="","",IF(K116&lt;=0,"Closed/Credit",IF(OR(U116="Yes",M116&gt;120,AND(W116&lt;&gt;"",W116&lt;=Dashboard!$B$4)),"Critical",IF(OR(K116&gt;=Dashboard!$B$6,M116&gt;90),"High",IF(OR(M116&gt;60,W116=""),"Medium","Routine")))))</f>
        <v/>
      </c>
      <c r="Z116" s="24" t="n"/>
      <c r="AA116" s="25">
        <f>IF(A116="","",IF(COUNTIF($A$2:$A$501,A116)&gt;1,"Duplicate AR Record ID",IF(B116="","Missing clinic",IF(C116="","Missing account ID",IF(D116="","Missing payer",IF(F116="","Missing service date",IF(H116="","Missing original charge","")))))))</f>
        <v/>
      </c>
    </row>
    <row r="117">
      <c r="A117" s="18" t="n"/>
      <c r="B117" s="18" t="n"/>
      <c r="C117" s="18" t="n"/>
      <c r="D117" s="18" t="n"/>
      <c r="E117" s="18" t="n"/>
      <c r="F117" s="42" t="n"/>
      <c r="G117" s="42" t="n"/>
      <c r="H117" s="43" t="n"/>
      <c r="I117" s="43" t="n"/>
      <c r="J117" s="43" t="n"/>
      <c r="K117" s="44">
        <f>IF(A117="","",H117-I117-J117)</f>
        <v/>
      </c>
      <c r="L117" s="45">
        <f>IF(A117="","",IF(Dashboard!$B$5="Claim Submitted Date",IF(G117&lt;&gt;"",G117,F117),F117))</f>
        <v/>
      </c>
      <c r="M117" s="23">
        <f>IF(OR(A117="",L117="",Dashboard!$B$4=""),"",MAX(0,Dashboard!$B$4-L117))</f>
        <v/>
      </c>
      <c r="N117" s="23">
        <f>IF(M117="","",IF(M117&lt;=30,"0–30 Days",IF(M117&lt;=60,"31–60 Days",IF(M117&lt;=90,"61–90 Days",IF(M117&lt;=120,"91–120 Days","Over 120 Days")))))</f>
        <v/>
      </c>
      <c r="O117" s="44">
        <f>IF(A117="","",IF(N117="0–30 Days",K117,0))</f>
        <v/>
      </c>
      <c r="P117" s="44">
        <f>IF(A117="","",IF(N117="31–60 Days",K117,0))</f>
        <v/>
      </c>
      <c r="Q117" s="44">
        <f>IF(A117="","",IF(N117="61–90 Days",K117,0))</f>
        <v/>
      </c>
      <c r="R117" s="44">
        <f>IF(A117="","",IF(N117="91–120 Days",K117,0))</f>
        <v/>
      </c>
      <c r="S117" s="44">
        <f>IF(A117="","",IF(N117="Over 120 Days",K117,0))</f>
        <v/>
      </c>
      <c r="T117" s="18" t="n"/>
      <c r="U117" s="18" t="n"/>
      <c r="V117" s="42" t="n"/>
      <c r="W117" s="42" t="n"/>
      <c r="X117" s="18" t="n"/>
      <c r="Y117" s="23">
        <f>IF(A117="","",IF(K117&lt;=0,"Closed/Credit",IF(OR(U117="Yes",M117&gt;120,AND(W117&lt;&gt;"",W117&lt;=Dashboard!$B$4)),"Critical",IF(OR(K117&gt;=Dashboard!$B$6,M117&gt;90),"High",IF(OR(M117&gt;60,W117=""),"Medium","Routine")))))</f>
        <v/>
      </c>
      <c r="Z117" s="24" t="n"/>
      <c r="AA117" s="25">
        <f>IF(A117="","",IF(COUNTIF($A$2:$A$501,A117)&gt;1,"Duplicate AR Record ID",IF(B117="","Missing clinic",IF(C117="","Missing account ID",IF(D117="","Missing payer",IF(F117="","Missing service date",IF(H117="","Missing original charge","")))))))</f>
        <v/>
      </c>
    </row>
    <row r="118">
      <c r="A118" s="18" t="n"/>
      <c r="B118" s="18" t="n"/>
      <c r="C118" s="18" t="n"/>
      <c r="D118" s="18" t="n"/>
      <c r="E118" s="18" t="n"/>
      <c r="F118" s="42" t="n"/>
      <c r="G118" s="42" t="n"/>
      <c r="H118" s="43" t="n"/>
      <c r="I118" s="43" t="n"/>
      <c r="J118" s="43" t="n"/>
      <c r="K118" s="44">
        <f>IF(A118="","",H118-I118-J118)</f>
        <v/>
      </c>
      <c r="L118" s="45">
        <f>IF(A118="","",IF(Dashboard!$B$5="Claim Submitted Date",IF(G118&lt;&gt;"",G118,F118),F118))</f>
        <v/>
      </c>
      <c r="M118" s="23">
        <f>IF(OR(A118="",L118="",Dashboard!$B$4=""),"",MAX(0,Dashboard!$B$4-L118))</f>
        <v/>
      </c>
      <c r="N118" s="23">
        <f>IF(M118="","",IF(M118&lt;=30,"0–30 Days",IF(M118&lt;=60,"31–60 Days",IF(M118&lt;=90,"61–90 Days",IF(M118&lt;=120,"91–120 Days","Over 120 Days")))))</f>
        <v/>
      </c>
      <c r="O118" s="44">
        <f>IF(A118="","",IF(N118="0–30 Days",K118,0))</f>
        <v/>
      </c>
      <c r="P118" s="44">
        <f>IF(A118="","",IF(N118="31–60 Days",K118,0))</f>
        <v/>
      </c>
      <c r="Q118" s="44">
        <f>IF(A118="","",IF(N118="61–90 Days",K118,0))</f>
        <v/>
      </c>
      <c r="R118" s="44">
        <f>IF(A118="","",IF(N118="91–120 Days",K118,0))</f>
        <v/>
      </c>
      <c r="S118" s="44">
        <f>IF(A118="","",IF(N118="Over 120 Days",K118,0))</f>
        <v/>
      </c>
      <c r="T118" s="18" t="n"/>
      <c r="U118" s="18" t="n"/>
      <c r="V118" s="42" t="n"/>
      <c r="W118" s="42" t="n"/>
      <c r="X118" s="18" t="n"/>
      <c r="Y118" s="23">
        <f>IF(A118="","",IF(K118&lt;=0,"Closed/Credit",IF(OR(U118="Yes",M118&gt;120,AND(W118&lt;&gt;"",W118&lt;=Dashboard!$B$4)),"Critical",IF(OR(K118&gt;=Dashboard!$B$6,M118&gt;90),"High",IF(OR(M118&gt;60,W118=""),"Medium","Routine")))))</f>
        <v/>
      </c>
      <c r="Z118" s="24" t="n"/>
      <c r="AA118" s="25">
        <f>IF(A118="","",IF(COUNTIF($A$2:$A$501,A118)&gt;1,"Duplicate AR Record ID",IF(B118="","Missing clinic",IF(C118="","Missing account ID",IF(D118="","Missing payer",IF(F118="","Missing service date",IF(H118="","Missing original charge","")))))))</f>
        <v/>
      </c>
    </row>
    <row r="119">
      <c r="A119" s="18" t="n"/>
      <c r="B119" s="18" t="n"/>
      <c r="C119" s="18" t="n"/>
      <c r="D119" s="18" t="n"/>
      <c r="E119" s="18" t="n"/>
      <c r="F119" s="42" t="n"/>
      <c r="G119" s="42" t="n"/>
      <c r="H119" s="43" t="n"/>
      <c r="I119" s="43" t="n"/>
      <c r="J119" s="43" t="n"/>
      <c r="K119" s="44">
        <f>IF(A119="","",H119-I119-J119)</f>
        <v/>
      </c>
      <c r="L119" s="45">
        <f>IF(A119="","",IF(Dashboard!$B$5="Claim Submitted Date",IF(G119&lt;&gt;"",G119,F119),F119))</f>
        <v/>
      </c>
      <c r="M119" s="23">
        <f>IF(OR(A119="",L119="",Dashboard!$B$4=""),"",MAX(0,Dashboard!$B$4-L119))</f>
        <v/>
      </c>
      <c r="N119" s="23">
        <f>IF(M119="","",IF(M119&lt;=30,"0–30 Days",IF(M119&lt;=60,"31–60 Days",IF(M119&lt;=90,"61–90 Days",IF(M119&lt;=120,"91–120 Days","Over 120 Days")))))</f>
        <v/>
      </c>
      <c r="O119" s="44">
        <f>IF(A119="","",IF(N119="0–30 Days",K119,0))</f>
        <v/>
      </c>
      <c r="P119" s="44">
        <f>IF(A119="","",IF(N119="31–60 Days",K119,0))</f>
        <v/>
      </c>
      <c r="Q119" s="44">
        <f>IF(A119="","",IF(N119="61–90 Days",K119,0))</f>
        <v/>
      </c>
      <c r="R119" s="44">
        <f>IF(A119="","",IF(N119="91–120 Days",K119,0))</f>
        <v/>
      </c>
      <c r="S119" s="44">
        <f>IF(A119="","",IF(N119="Over 120 Days",K119,0))</f>
        <v/>
      </c>
      <c r="T119" s="18" t="n"/>
      <c r="U119" s="18" t="n"/>
      <c r="V119" s="42" t="n"/>
      <c r="W119" s="42" t="n"/>
      <c r="X119" s="18" t="n"/>
      <c r="Y119" s="23">
        <f>IF(A119="","",IF(K119&lt;=0,"Closed/Credit",IF(OR(U119="Yes",M119&gt;120,AND(W119&lt;&gt;"",W119&lt;=Dashboard!$B$4)),"Critical",IF(OR(K119&gt;=Dashboard!$B$6,M119&gt;90),"High",IF(OR(M119&gt;60,W119=""),"Medium","Routine")))))</f>
        <v/>
      </c>
      <c r="Z119" s="24" t="n"/>
      <c r="AA119" s="25">
        <f>IF(A119="","",IF(COUNTIF($A$2:$A$501,A119)&gt;1,"Duplicate AR Record ID",IF(B119="","Missing clinic",IF(C119="","Missing account ID",IF(D119="","Missing payer",IF(F119="","Missing service date",IF(H119="","Missing original charge","")))))))</f>
        <v/>
      </c>
    </row>
    <row r="120">
      <c r="A120" s="18" t="n"/>
      <c r="B120" s="18" t="n"/>
      <c r="C120" s="18" t="n"/>
      <c r="D120" s="18" t="n"/>
      <c r="E120" s="18" t="n"/>
      <c r="F120" s="42" t="n"/>
      <c r="G120" s="42" t="n"/>
      <c r="H120" s="43" t="n"/>
      <c r="I120" s="43" t="n"/>
      <c r="J120" s="43" t="n"/>
      <c r="K120" s="44">
        <f>IF(A120="","",H120-I120-J120)</f>
        <v/>
      </c>
      <c r="L120" s="45">
        <f>IF(A120="","",IF(Dashboard!$B$5="Claim Submitted Date",IF(G120&lt;&gt;"",G120,F120),F120))</f>
        <v/>
      </c>
      <c r="M120" s="23">
        <f>IF(OR(A120="",L120="",Dashboard!$B$4=""),"",MAX(0,Dashboard!$B$4-L120))</f>
        <v/>
      </c>
      <c r="N120" s="23">
        <f>IF(M120="","",IF(M120&lt;=30,"0–30 Days",IF(M120&lt;=60,"31–60 Days",IF(M120&lt;=90,"61–90 Days",IF(M120&lt;=120,"91–120 Days","Over 120 Days")))))</f>
        <v/>
      </c>
      <c r="O120" s="44">
        <f>IF(A120="","",IF(N120="0–30 Days",K120,0))</f>
        <v/>
      </c>
      <c r="P120" s="44">
        <f>IF(A120="","",IF(N120="31–60 Days",K120,0))</f>
        <v/>
      </c>
      <c r="Q120" s="44">
        <f>IF(A120="","",IF(N120="61–90 Days",K120,0))</f>
        <v/>
      </c>
      <c r="R120" s="44">
        <f>IF(A120="","",IF(N120="91–120 Days",K120,0))</f>
        <v/>
      </c>
      <c r="S120" s="44">
        <f>IF(A120="","",IF(N120="Over 120 Days",K120,0))</f>
        <v/>
      </c>
      <c r="T120" s="18" t="n"/>
      <c r="U120" s="18" t="n"/>
      <c r="V120" s="42" t="n"/>
      <c r="W120" s="42" t="n"/>
      <c r="X120" s="18" t="n"/>
      <c r="Y120" s="23">
        <f>IF(A120="","",IF(K120&lt;=0,"Closed/Credit",IF(OR(U120="Yes",M120&gt;120,AND(W120&lt;&gt;"",W120&lt;=Dashboard!$B$4)),"Critical",IF(OR(K120&gt;=Dashboard!$B$6,M120&gt;90),"High",IF(OR(M120&gt;60,W120=""),"Medium","Routine")))))</f>
        <v/>
      </c>
      <c r="Z120" s="24" t="n"/>
      <c r="AA120" s="25">
        <f>IF(A120="","",IF(COUNTIF($A$2:$A$501,A120)&gt;1,"Duplicate AR Record ID",IF(B120="","Missing clinic",IF(C120="","Missing account ID",IF(D120="","Missing payer",IF(F120="","Missing service date",IF(H120="","Missing original charge","")))))))</f>
        <v/>
      </c>
    </row>
    <row r="121">
      <c r="A121" s="18" t="n"/>
      <c r="B121" s="18" t="n"/>
      <c r="C121" s="18" t="n"/>
      <c r="D121" s="18" t="n"/>
      <c r="E121" s="18" t="n"/>
      <c r="F121" s="42" t="n"/>
      <c r="G121" s="42" t="n"/>
      <c r="H121" s="43" t="n"/>
      <c r="I121" s="43" t="n"/>
      <c r="J121" s="43" t="n"/>
      <c r="K121" s="44">
        <f>IF(A121="","",H121-I121-J121)</f>
        <v/>
      </c>
      <c r="L121" s="45">
        <f>IF(A121="","",IF(Dashboard!$B$5="Claim Submitted Date",IF(G121&lt;&gt;"",G121,F121),F121))</f>
        <v/>
      </c>
      <c r="M121" s="23">
        <f>IF(OR(A121="",L121="",Dashboard!$B$4=""),"",MAX(0,Dashboard!$B$4-L121))</f>
        <v/>
      </c>
      <c r="N121" s="23">
        <f>IF(M121="","",IF(M121&lt;=30,"0–30 Days",IF(M121&lt;=60,"31–60 Days",IF(M121&lt;=90,"61–90 Days",IF(M121&lt;=120,"91–120 Days","Over 120 Days")))))</f>
        <v/>
      </c>
      <c r="O121" s="44">
        <f>IF(A121="","",IF(N121="0–30 Days",K121,0))</f>
        <v/>
      </c>
      <c r="P121" s="44">
        <f>IF(A121="","",IF(N121="31–60 Days",K121,0))</f>
        <v/>
      </c>
      <c r="Q121" s="44">
        <f>IF(A121="","",IF(N121="61–90 Days",K121,0))</f>
        <v/>
      </c>
      <c r="R121" s="44">
        <f>IF(A121="","",IF(N121="91–120 Days",K121,0))</f>
        <v/>
      </c>
      <c r="S121" s="44">
        <f>IF(A121="","",IF(N121="Over 120 Days",K121,0))</f>
        <v/>
      </c>
      <c r="T121" s="18" t="n"/>
      <c r="U121" s="18" t="n"/>
      <c r="V121" s="42" t="n"/>
      <c r="W121" s="42" t="n"/>
      <c r="X121" s="18" t="n"/>
      <c r="Y121" s="23">
        <f>IF(A121="","",IF(K121&lt;=0,"Closed/Credit",IF(OR(U121="Yes",M121&gt;120,AND(W121&lt;&gt;"",W121&lt;=Dashboard!$B$4)),"Critical",IF(OR(K121&gt;=Dashboard!$B$6,M121&gt;90),"High",IF(OR(M121&gt;60,W121=""),"Medium","Routine")))))</f>
        <v/>
      </c>
      <c r="Z121" s="24" t="n"/>
      <c r="AA121" s="25">
        <f>IF(A121="","",IF(COUNTIF($A$2:$A$501,A121)&gt;1,"Duplicate AR Record ID",IF(B121="","Missing clinic",IF(C121="","Missing account ID",IF(D121="","Missing payer",IF(F121="","Missing service date",IF(H121="","Missing original charge","")))))))</f>
        <v/>
      </c>
    </row>
    <row r="122">
      <c r="A122" s="18" t="n"/>
      <c r="B122" s="18" t="n"/>
      <c r="C122" s="18" t="n"/>
      <c r="D122" s="18" t="n"/>
      <c r="E122" s="18" t="n"/>
      <c r="F122" s="42" t="n"/>
      <c r="G122" s="42" t="n"/>
      <c r="H122" s="43" t="n"/>
      <c r="I122" s="43" t="n"/>
      <c r="J122" s="43" t="n"/>
      <c r="K122" s="44">
        <f>IF(A122="","",H122-I122-J122)</f>
        <v/>
      </c>
      <c r="L122" s="45">
        <f>IF(A122="","",IF(Dashboard!$B$5="Claim Submitted Date",IF(G122&lt;&gt;"",G122,F122),F122))</f>
        <v/>
      </c>
      <c r="M122" s="23">
        <f>IF(OR(A122="",L122="",Dashboard!$B$4=""),"",MAX(0,Dashboard!$B$4-L122))</f>
        <v/>
      </c>
      <c r="N122" s="23">
        <f>IF(M122="","",IF(M122&lt;=30,"0–30 Days",IF(M122&lt;=60,"31–60 Days",IF(M122&lt;=90,"61–90 Days",IF(M122&lt;=120,"91–120 Days","Over 120 Days")))))</f>
        <v/>
      </c>
      <c r="O122" s="44">
        <f>IF(A122="","",IF(N122="0–30 Days",K122,0))</f>
        <v/>
      </c>
      <c r="P122" s="44">
        <f>IF(A122="","",IF(N122="31–60 Days",K122,0))</f>
        <v/>
      </c>
      <c r="Q122" s="44">
        <f>IF(A122="","",IF(N122="61–90 Days",K122,0))</f>
        <v/>
      </c>
      <c r="R122" s="44">
        <f>IF(A122="","",IF(N122="91–120 Days",K122,0))</f>
        <v/>
      </c>
      <c r="S122" s="44">
        <f>IF(A122="","",IF(N122="Over 120 Days",K122,0))</f>
        <v/>
      </c>
      <c r="T122" s="18" t="n"/>
      <c r="U122" s="18" t="n"/>
      <c r="V122" s="42" t="n"/>
      <c r="W122" s="42" t="n"/>
      <c r="X122" s="18" t="n"/>
      <c r="Y122" s="23">
        <f>IF(A122="","",IF(K122&lt;=0,"Closed/Credit",IF(OR(U122="Yes",M122&gt;120,AND(W122&lt;&gt;"",W122&lt;=Dashboard!$B$4)),"Critical",IF(OR(K122&gt;=Dashboard!$B$6,M122&gt;90),"High",IF(OR(M122&gt;60,W122=""),"Medium","Routine")))))</f>
        <v/>
      </c>
      <c r="Z122" s="24" t="n"/>
      <c r="AA122" s="25">
        <f>IF(A122="","",IF(COUNTIF($A$2:$A$501,A122)&gt;1,"Duplicate AR Record ID",IF(B122="","Missing clinic",IF(C122="","Missing account ID",IF(D122="","Missing payer",IF(F122="","Missing service date",IF(H122="","Missing original charge","")))))))</f>
        <v/>
      </c>
    </row>
    <row r="123">
      <c r="A123" s="18" t="n"/>
      <c r="B123" s="18" t="n"/>
      <c r="C123" s="18" t="n"/>
      <c r="D123" s="18" t="n"/>
      <c r="E123" s="18" t="n"/>
      <c r="F123" s="42" t="n"/>
      <c r="G123" s="42" t="n"/>
      <c r="H123" s="43" t="n"/>
      <c r="I123" s="43" t="n"/>
      <c r="J123" s="43" t="n"/>
      <c r="K123" s="44">
        <f>IF(A123="","",H123-I123-J123)</f>
        <v/>
      </c>
      <c r="L123" s="45">
        <f>IF(A123="","",IF(Dashboard!$B$5="Claim Submitted Date",IF(G123&lt;&gt;"",G123,F123),F123))</f>
        <v/>
      </c>
      <c r="M123" s="23">
        <f>IF(OR(A123="",L123="",Dashboard!$B$4=""),"",MAX(0,Dashboard!$B$4-L123))</f>
        <v/>
      </c>
      <c r="N123" s="23">
        <f>IF(M123="","",IF(M123&lt;=30,"0–30 Days",IF(M123&lt;=60,"31–60 Days",IF(M123&lt;=90,"61–90 Days",IF(M123&lt;=120,"91–120 Days","Over 120 Days")))))</f>
        <v/>
      </c>
      <c r="O123" s="44">
        <f>IF(A123="","",IF(N123="0–30 Days",K123,0))</f>
        <v/>
      </c>
      <c r="P123" s="44">
        <f>IF(A123="","",IF(N123="31–60 Days",K123,0))</f>
        <v/>
      </c>
      <c r="Q123" s="44">
        <f>IF(A123="","",IF(N123="61–90 Days",K123,0))</f>
        <v/>
      </c>
      <c r="R123" s="44">
        <f>IF(A123="","",IF(N123="91–120 Days",K123,0))</f>
        <v/>
      </c>
      <c r="S123" s="44">
        <f>IF(A123="","",IF(N123="Over 120 Days",K123,0))</f>
        <v/>
      </c>
      <c r="T123" s="18" t="n"/>
      <c r="U123" s="18" t="n"/>
      <c r="V123" s="42" t="n"/>
      <c r="W123" s="42" t="n"/>
      <c r="X123" s="18" t="n"/>
      <c r="Y123" s="23">
        <f>IF(A123="","",IF(K123&lt;=0,"Closed/Credit",IF(OR(U123="Yes",M123&gt;120,AND(W123&lt;&gt;"",W123&lt;=Dashboard!$B$4)),"Critical",IF(OR(K123&gt;=Dashboard!$B$6,M123&gt;90),"High",IF(OR(M123&gt;60,W123=""),"Medium","Routine")))))</f>
        <v/>
      </c>
      <c r="Z123" s="24" t="n"/>
      <c r="AA123" s="25">
        <f>IF(A123="","",IF(COUNTIF($A$2:$A$501,A123)&gt;1,"Duplicate AR Record ID",IF(B123="","Missing clinic",IF(C123="","Missing account ID",IF(D123="","Missing payer",IF(F123="","Missing service date",IF(H123="","Missing original charge","")))))))</f>
        <v/>
      </c>
    </row>
    <row r="124">
      <c r="A124" s="18" t="n"/>
      <c r="B124" s="18" t="n"/>
      <c r="C124" s="18" t="n"/>
      <c r="D124" s="18" t="n"/>
      <c r="E124" s="18" t="n"/>
      <c r="F124" s="42" t="n"/>
      <c r="G124" s="42" t="n"/>
      <c r="H124" s="43" t="n"/>
      <c r="I124" s="43" t="n"/>
      <c r="J124" s="43" t="n"/>
      <c r="K124" s="44">
        <f>IF(A124="","",H124-I124-J124)</f>
        <v/>
      </c>
      <c r="L124" s="45">
        <f>IF(A124="","",IF(Dashboard!$B$5="Claim Submitted Date",IF(G124&lt;&gt;"",G124,F124),F124))</f>
        <v/>
      </c>
      <c r="M124" s="23">
        <f>IF(OR(A124="",L124="",Dashboard!$B$4=""),"",MAX(0,Dashboard!$B$4-L124))</f>
        <v/>
      </c>
      <c r="N124" s="23">
        <f>IF(M124="","",IF(M124&lt;=30,"0–30 Days",IF(M124&lt;=60,"31–60 Days",IF(M124&lt;=90,"61–90 Days",IF(M124&lt;=120,"91–120 Days","Over 120 Days")))))</f>
        <v/>
      </c>
      <c r="O124" s="44">
        <f>IF(A124="","",IF(N124="0–30 Days",K124,0))</f>
        <v/>
      </c>
      <c r="P124" s="44">
        <f>IF(A124="","",IF(N124="31–60 Days",K124,0))</f>
        <v/>
      </c>
      <c r="Q124" s="44">
        <f>IF(A124="","",IF(N124="61–90 Days",K124,0))</f>
        <v/>
      </c>
      <c r="R124" s="44">
        <f>IF(A124="","",IF(N124="91–120 Days",K124,0))</f>
        <v/>
      </c>
      <c r="S124" s="44">
        <f>IF(A124="","",IF(N124="Over 120 Days",K124,0))</f>
        <v/>
      </c>
      <c r="T124" s="18" t="n"/>
      <c r="U124" s="18" t="n"/>
      <c r="V124" s="42" t="n"/>
      <c r="W124" s="42" t="n"/>
      <c r="X124" s="18" t="n"/>
      <c r="Y124" s="23">
        <f>IF(A124="","",IF(K124&lt;=0,"Closed/Credit",IF(OR(U124="Yes",M124&gt;120,AND(W124&lt;&gt;"",W124&lt;=Dashboard!$B$4)),"Critical",IF(OR(K124&gt;=Dashboard!$B$6,M124&gt;90),"High",IF(OR(M124&gt;60,W124=""),"Medium","Routine")))))</f>
        <v/>
      </c>
      <c r="Z124" s="24" t="n"/>
      <c r="AA124" s="25">
        <f>IF(A124="","",IF(COUNTIF($A$2:$A$501,A124)&gt;1,"Duplicate AR Record ID",IF(B124="","Missing clinic",IF(C124="","Missing account ID",IF(D124="","Missing payer",IF(F124="","Missing service date",IF(H124="","Missing original charge","")))))))</f>
        <v/>
      </c>
    </row>
    <row r="125">
      <c r="A125" s="18" t="n"/>
      <c r="B125" s="18" t="n"/>
      <c r="C125" s="18" t="n"/>
      <c r="D125" s="18" t="n"/>
      <c r="E125" s="18" t="n"/>
      <c r="F125" s="42" t="n"/>
      <c r="G125" s="42" t="n"/>
      <c r="H125" s="43" t="n"/>
      <c r="I125" s="43" t="n"/>
      <c r="J125" s="43" t="n"/>
      <c r="K125" s="44">
        <f>IF(A125="","",H125-I125-J125)</f>
        <v/>
      </c>
      <c r="L125" s="45">
        <f>IF(A125="","",IF(Dashboard!$B$5="Claim Submitted Date",IF(G125&lt;&gt;"",G125,F125),F125))</f>
        <v/>
      </c>
      <c r="M125" s="23">
        <f>IF(OR(A125="",L125="",Dashboard!$B$4=""),"",MAX(0,Dashboard!$B$4-L125))</f>
        <v/>
      </c>
      <c r="N125" s="23">
        <f>IF(M125="","",IF(M125&lt;=30,"0–30 Days",IF(M125&lt;=60,"31–60 Days",IF(M125&lt;=90,"61–90 Days",IF(M125&lt;=120,"91–120 Days","Over 120 Days")))))</f>
        <v/>
      </c>
      <c r="O125" s="44">
        <f>IF(A125="","",IF(N125="0–30 Days",K125,0))</f>
        <v/>
      </c>
      <c r="P125" s="44">
        <f>IF(A125="","",IF(N125="31–60 Days",K125,0))</f>
        <v/>
      </c>
      <c r="Q125" s="44">
        <f>IF(A125="","",IF(N125="61–90 Days",K125,0))</f>
        <v/>
      </c>
      <c r="R125" s="44">
        <f>IF(A125="","",IF(N125="91–120 Days",K125,0))</f>
        <v/>
      </c>
      <c r="S125" s="44">
        <f>IF(A125="","",IF(N125="Over 120 Days",K125,0))</f>
        <v/>
      </c>
      <c r="T125" s="18" t="n"/>
      <c r="U125" s="18" t="n"/>
      <c r="V125" s="42" t="n"/>
      <c r="W125" s="42" t="n"/>
      <c r="X125" s="18" t="n"/>
      <c r="Y125" s="23">
        <f>IF(A125="","",IF(K125&lt;=0,"Closed/Credit",IF(OR(U125="Yes",M125&gt;120,AND(W125&lt;&gt;"",W125&lt;=Dashboard!$B$4)),"Critical",IF(OR(K125&gt;=Dashboard!$B$6,M125&gt;90),"High",IF(OR(M125&gt;60,W125=""),"Medium","Routine")))))</f>
        <v/>
      </c>
      <c r="Z125" s="24" t="n"/>
      <c r="AA125" s="25">
        <f>IF(A125="","",IF(COUNTIF($A$2:$A$501,A125)&gt;1,"Duplicate AR Record ID",IF(B125="","Missing clinic",IF(C125="","Missing account ID",IF(D125="","Missing payer",IF(F125="","Missing service date",IF(H125="","Missing original charge","")))))))</f>
        <v/>
      </c>
    </row>
    <row r="126">
      <c r="A126" s="18" t="n"/>
      <c r="B126" s="18" t="n"/>
      <c r="C126" s="18" t="n"/>
      <c r="D126" s="18" t="n"/>
      <c r="E126" s="18" t="n"/>
      <c r="F126" s="42" t="n"/>
      <c r="G126" s="42" t="n"/>
      <c r="H126" s="43" t="n"/>
      <c r="I126" s="43" t="n"/>
      <c r="J126" s="43" t="n"/>
      <c r="K126" s="44">
        <f>IF(A126="","",H126-I126-J126)</f>
        <v/>
      </c>
      <c r="L126" s="45">
        <f>IF(A126="","",IF(Dashboard!$B$5="Claim Submitted Date",IF(G126&lt;&gt;"",G126,F126),F126))</f>
        <v/>
      </c>
      <c r="M126" s="23">
        <f>IF(OR(A126="",L126="",Dashboard!$B$4=""),"",MAX(0,Dashboard!$B$4-L126))</f>
        <v/>
      </c>
      <c r="N126" s="23">
        <f>IF(M126="","",IF(M126&lt;=30,"0–30 Days",IF(M126&lt;=60,"31–60 Days",IF(M126&lt;=90,"61–90 Days",IF(M126&lt;=120,"91–120 Days","Over 120 Days")))))</f>
        <v/>
      </c>
      <c r="O126" s="44">
        <f>IF(A126="","",IF(N126="0–30 Days",K126,0))</f>
        <v/>
      </c>
      <c r="P126" s="44">
        <f>IF(A126="","",IF(N126="31–60 Days",K126,0))</f>
        <v/>
      </c>
      <c r="Q126" s="44">
        <f>IF(A126="","",IF(N126="61–90 Days",K126,0))</f>
        <v/>
      </c>
      <c r="R126" s="44">
        <f>IF(A126="","",IF(N126="91–120 Days",K126,0))</f>
        <v/>
      </c>
      <c r="S126" s="44">
        <f>IF(A126="","",IF(N126="Over 120 Days",K126,0))</f>
        <v/>
      </c>
      <c r="T126" s="18" t="n"/>
      <c r="U126" s="18" t="n"/>
      <c r="V126" s="42" t="n"/>
      <c r="W126" s="42" t="n"/>
      <c r="X126" s="18" t="n"/>
      <c r="Y126" s="23">
        <f>IF(A126="","",IF(K126&lt;=0,"Closed/Credit",IF(OR(U126="Yes",M126&gt;120,AND(W126&lt;&gt;"",W126&lt;=Dashboard!$B$4)),"Critical",IF(OR(K126&gt;=Dashboard!$B$6,M126&gt;90),"High",IF(OR(M126&gt;60,W126=""),"Medium","Routine")))))</f>
        <v/>
      </c>
      <c r="Z126" s="24" t="n"/>
      <c r="AA126" s="25">
        <f>IF(A126="","",IF(COUNTIF($A$2:$A$501,A126)&gt;1,"Duplicate AR Record ID",IF(B126="","Missing clinic",IF(C126="","Missing account ID",IF(D126="","Missing payer",IF(F126="","Missing service date",IF(H126="","Missing original charge","")))))))</f>
        <v/>
      </c>
    </row>
    <row r="127">
      <c r="A127" s="18" t="n"/>
      <c r="B127" s="18" t="n"/>
      <c r="C127" s="18" t="n"/>
      <c r="D127" s="18" t="n"/>
      <c r="E127" s="18" t="n"/>
      <c r="F127" s="42" t="n"/>
      <c r="G127" s="42" t="n"/>
      <c r="H127" s="43" t="n"/>
      <c r="I127" s="43" t="n"/>
      <c r="J127" s="43" t="n"/>
      <c r="K127" s="44">
        <f>IF(A127="","",H127-I127-J127)</f>
        <v/>
      </c>
      <c r="L127" s="45">
        <f>IF(A127="","",IF(Dashboard!$B$5="Claim Submitted Date",IF(G127&lt;&gt;"",G127,F127),F127))</f>
        <v/>
      </c>
      <c r="M127" s="23">
        <f>IF(OR(A127="",L127="",Dashboard!$B$4=""),"",MAX(0,Dashboard!$B$4-L127))</f>
        <v/>
      </c>
      <c r="N127" s="23">
        <f>IF(M127="","",IF(M127&lt;=30,"0–30 Days",IF(M127&lt;=60,"31–60 Days",IF(M127&lt;=90,"61–90 Days",IF(M127&lt;=120,"91–120 Days","Over 120 Days")))))</f>
        <v/>
      </c>
      <c r="O127" s="44">
        <f>IF(A127="","",IF(N127="0–30 Days",K127,0))</f>
        <v/>
      </c>
      <c r="P127" s="44">
        <f>IF(A127="","",IF(N127="31–60 Days",K127,0))</f>
        <v/>
      </c>
      <c r="Q127" s="44">
        <f>IF(A127="","",IF(N127="61–90 Days",K127,0))</f>
        <v/>
      </c>
      <c r="R127" s="44">
        <f>IF(A127="","",IF(N127="91–120 Days",K127,0))</f>
        <v/>
      </c>
      <c r="S127" s="44">
        <f>IF(A127="","",IF(N127="Over 120 Days",K127,0))</f>
        <v/>
      </c>
      <c r="T127" s="18" t="n"/>
      <c r="U127" s="18" t="n"/>
      <c r="V127" s="42" t="n"/>
      <c r="W127" s="42" t="n"/>
      <c r="X127" s="18" t="n"/>
      <c r="Y127" s="23">
        <f>IF(A127="","",IF(K127&lt;=0,"Closed/Credit",IF(OR(U127="Yes",M127&gt;120,AND(W127&lt;&gt;"",W127&lt;=Dashboard!$B$4)),"Critical",IF(OR(K127&gt;=Dashboard!$B$6,M127&gt;90),"High",IF(OR(M127&gt;60,W127=""),"Medium","Routine")))))</f>
        <v/>
      </c>
      <c r="Z127" s="24" t="n"/>
      <c r="AA127" s="25">
        <f>IF(A127="","",IF(COUNTIF($A$2:$A$501,A127)&gt;1,"Duplicate AR Record ID",IF(B127="","Missing clinic",IF(C127="","Missing account ID",IF(D127="","Missing payer",IF(F127="","Missing service date",IF(H127="","Missing original charge","")))))))</f>
        <v/>
      </c>
    </row>
    <row r="128">
      <c r="A128" s="18" t="n"/>
      <c r="B128" s="18" t="n"/>
      <c r="C128" s="18" t="n"/>
      <c r="D128" s="18" t="n"/>
      <c r="E128" s="18" t="n"/>
      <c r="F128" s="42" t="n"/>
      <c r="G128" s="42" t="n"/>
      <c r="H128" s="43" t="n"/>
      <c r="I128" s="43" t="n"/>
      <c r="J128" s="43" t="n"/>
      <c r="K128" s="44">
        <f>IF(A128="","",H128-I128-J128)</f>
        <v/>
      </c>
      <c r="L128" s="45">
        <f>IF(A128="","",IF(Dashboard!$B$5="Claim Submitted Date",IF(G128&lt;&gt;"",G128,F128),F128))</f>
        <v/>
      </c>
      <c r="M128" s="23">
        <f>IF(OR(A128="",L128="",Dashboard!$B$4=""),"",MAX(0,Dashboard!$B$4-L128))</f>
        <v/>
      </c>
      <c r="N128" s="23">
        <f>IF(M128="","",IF(M128&lt;=30,"0–30 Days",IF(M128&lt;=60,"31–60 Days",IF(M128&lt;=90,"61–90 Days",IF(M128&lt;=120,"91–120 Days","Over 120 Days")))))</f>
        <v/>
      </c>
      <c r="O128" s="44">
        <f>IF(A128="","",IF(N128="0–30 Days",K128,0))</f>
        <v/>
      </c>
      <c r="P128" s="44">
        <f>IF(A128="","",IF(N128="31–60 Days",K128,0))</f>
        <v/>
      </c>
      <c r="Q128" s="44">
        <f>IF(A128="","",IF(N128="61–90 Days",K128,0))</f>
        <v/>
      </c>
      <c r="R128" s="44">
        <f>IF(A128="","",IF(N128="91–120 Days",K128,0))</f>
        <v/>
      </c>
      <c r="S128" s="44">
        <f>IF(A128="","",IF(N128="Over 120 Days",K128,0))</f>
        <v/>
      </c>
      <c r="T128" s="18" t="n"/>
      <c r="U128" s="18" t="n"/>
      <c r="V128" s="42" t="n"/>
      <c r="W128" s="42" t="n"/>
      <c r="X128" s="18" t="n"/>
      <c r="Y128" s="23">
        <f>IF(A128="","",IF(K128&lt;=0,"Closed/Credit",IF(OR(U128="Yes",M128&gt;120,AND(W128&lt;&gt;"",W128&lt;=Dashboard!$B$4)),"Critical",IF(OR(K128&gt;=Dashboard!$B$6,M128&gt;90),"High",IF(OR(M128&gt;60,W128=""),"Medium","Routine")))))</f>
        <v/>
      </c>
      <c r="Z128" s="24" t="n"/>
      <c r="AA128" s="25">
        <f>IF(A128="","",IF(COUNTIF($A$2:$A$501,A128)&gt;1,"Duplicate AR Record ID",IF(B128="","Missing clinic",IF(C128="","Missing account ID",IF(D128="","Missing payer",IF(F128="","Missing service date",IF(H128="","Missing original charge","")))))))</f>
        <v/>
      </c>
    </row>
    <row r="129">
      <c r="A129" s="18" t="n"/>
      <c r="B129" s="18" t="n"/>
      <c r="C129" s="18" t="n"/>
      <c r="D129" s="18" t="n"/>
      <c r="E129" s="18" t="n"/>
      <c r="F129" s="42" t="n"/>
      <c r="G129" s="42" t="n"/>
      <c r="H129" s="43" t="n"/>
      <c r="I129" s="43" t="n"/>
      <c r="J129" s="43" t="n"/>
      <c r="K129" s="44">
        <f>IF(A129="","",H129-I129-J129)</f>
        <v/>
      </c>
      <c r="L129" s="45">
        <f>IF(A129="","",IF(Dashboard!$B$5="Claim Submitted Date",IF(G129&lt;&gt;"",G129,F129),F129))</f>
        <v/>
      </c>
      <c r="M129" s="23">
        <f>IF(OR(A129="",L129="",Dashboard!$B$4=""),"",MAX(0,Dashboard!$B$4-L129))</f>
        <v/>
      </c>
      <c r="N129" s="23">
        <f>IF(M129="","",IF(M129&lt;=30,"0–30 Days",IF(M129&lt;=60,"31–60 Days",IF(M129&lt;=90,"61–90 Days",IF(M129&lt;=120,"91–120 Days","Over 120 Days")))))</f>
        <v/>
      </c>
      <c r="O129" s="44">
        <f>IF(A129="","",IF(N129="0–30 Days",K129,0))</f>
        <v/>
      </c>
      <c r="P129" s="44">
        <f>IF(A129="","",IF(N129="31–60 Days",K129,0))</f>
        <v/>
      </c>
      <c r="Q129" s="44">
        <f>IF(A129="","",IF(N129="61–90 Days",K129,0))</f>
        <v/>
      </c>
      <c r="R129" s="44">
        <f>IF(A129="","",IF(N129="91–120 Days",K129,0))</f>
        <v/>
      </c>
      <c r="S129" s="44">
        <f>IF(A129="","",IF(N129="Over 120 Days",K129,0))</f>
        <v/>
      </c>
      <c r="T129" s="18" t="n"/>
      <c r="U129" s="18" t="n"/>
      <c r="V129" s="42" t="n"/>
      <c r="W129" s="42" t="n"/>
      <c r="X129" s="18" t="n"/>
      <c r="Y129" s="23">
        <f>IF(A129="","",IF(K129&lt;=0,"Closed/Credit",IF(OR(U129="Yes",M129&gt;120,AND(W129&lt;&gt;"",W129&lt;=Dashboard!$B$4)),"Critical",IF(OR(K129&gt;=Dashboard!$B$6,M129&gt;90),"High",IF(OR(M129&gt;60,W129=""),"Medium","Routine")))))</f>
        <v/>
      </c>
      <c r="Z129" s="24" t="n"/>
      <c r="AA129" s="25">
        <f>IF(A129="","",IF(COUNTIF($A$2:$A$501,A129)&gt;1,"Duplicate AR Record ID",IF(B129="","Missing clinic",IF(C129="","Missing account ID",IF(D129="","Missing payer",IF(F129="","Missing service date",IF(H129="","Missing original charge","")))))))</f>
        <v/>
      </c>
    </row>
    <row r="130">
      <c r="A130" s="18" t="n"/>
      <c r="B130" s="18" t="n"/>
      <c r="C130" s="18" t="n"/>
      <c r="D130" s="18" t="n"/>
      <c r="E130" s="18" t="n"/>
      <c r="F130" s="42" t="n"/>
      <c r="G130" s="42" t="n"/>
      <c r="H130" s="43" t="n"/>
      <c r="I130" s="43" t="n"/>
      <c r="J130" s="43" t="n"/>
      <c r="K130" s="44">
        <f>IF(A130="","",H130-I130-J130)</f>
        <v/>
      </c>
      <c r="L130" s="45">
        <f>IF(A130="","",IF(Dashboard!$B$5="Claim Submitted Date",IF(G130&lt;&gt;"",G130,F130),F130))</f>
        <v/>
      </c>
      <c r="M130" s="23">
        <f>IF(OR(A130="",L130="",Dashboard!$B$4=""),"",MAX(0,Dashboard!$B$4-L130))</f>
        <v/>
      </c>
      <c r="N130" s="23">
        <f>IF(M130="","",IF(M130&lt;=30,"0–30 Days",IF(M130&lt;=60,"31–60 Days",IF(M130&lt;=90,"61–90 Days",IF(M130&lt;=120,"91–120 Days","Over 120 Days")))))</f>
        <v/>
      </c>
      <c r="O130" s="44">
        <f>IF(A130="","",IF(N130="0–30 Days",K130,0))</f>
        <v/>
      </c>
      <c r="P130" s="44">
        <f>IF(A130="","",IF(N130="31–60 Days",K130,0))</f>
        <v/>
      </c>
      <c r="Q130" s="44">
        <f>IF(A130="","",IF(N130="61–90 Days",K130,0))</f>
        <v/>
      </c>
      <c r="R130" s="44">
        <f>IF(A130="","",IF(N130="91–120 Days",K130,0))</f>
        <v/>
      </c>
      <c r="S130" s="44">
        <f>IF(A130="","",IF(N130="Over 120 Days",K130,0))</f>
        <v/>
      </c>
      <c r="T130" s="18" t="n"/>
      <c r="U130" s="18" t="n"/>
      <c r="V130" s="42" t="n"/>
      <c r="W130" s="42" t="n"/>
      <c r="X130" s="18" t="n"/>
      <c r="Y130" s="23">
        <f>IF(A130="","",IF(K130&lt;=0,"Closed/Credit",IF(OR(U130="Yes",M130&gt;120,AND(W130&lt;&gt;"",W130&lt;=Dashboard!$B$4)),"Critical",IF(OR(K130&gt;=Dashboard!$B$6,M130&gt;90),"High",IF(OR(M130&gt;60,W130=""),"Medium","Routine")))))</f>
        <v/>
      </c>
      <c r="Z130" s="24" t="n"/>
      <c r="AA130" s="25">
        <f>IF(A130="","",IF(COUNTIF($A$2:$A$501,A130)&gt;1,"Duplicate AR Record ID",IF(B130="","Missing clinic",IF(C130="","Missing account ID",IF(D130="","Missing payer",IF(F130="","Missing service date",IF(H130="","Missing original charge","")))))))</f>
        <v/>
      </c>
    </row>
    <row r="131">
      <c r="A131" s="18" t="n"/>
      <c r="B131" s="18" t="n"/>
      <c r="C131" s="18" t="n"/>
      <c r="D131" s="18" t="n"/>
      <c r="E131" s="18" t="n"/>
      <c r="F131" s="42" t="n"/>
      <c r="G131" s="42" t="n"/>
      <c r="H131" s="43" t="n"/>
      <c r="I131" s="43" t="n"/>
      <c r="J131" s="43" t="n"/>
      <c r="K131" s="44">
        <f>IF(A131="","",H131-I131-J131)</f>
        <v/>
      </c>
      <c r="L131" s="45">
        <f>IF(A131="","",IF(Dashboard!$B$5="Claim Submitted Date",IF(G131&lt;&gt;"",G131,F131),F131))</f>
        <v/>
      </c>
      <c r="M131" s="23">
        <f>IF(OR(A131="",L131="",Dashboard!$B$4=""),"",MAX(0,Dashboard!$B$4-L131))</f>
        <v/>
      </c>
      <c r="N131" s="23">
        <f>IF(M131="","",IF(M131&lt;=30,"0–30 Days",IF(M131&lt;=60,"31–60 Days",IF(M131&lt;=90,"61–90 Days",IF(M131&lt;=120,"91–120 Days","Over 120 Days")))))</f>
        <v/>
      </c>
      <c r="O131" s="44">
        <f>IF(A131="","",IF(N131="0–30 Days",K131,0))</f>
        <v/>
      </c>
      <c r="P131" s="44">
        <f>IF(A131="","",IF(N131="31–60 Days",K131,0))</f>
        <v/>
      </c>
      <c r="Q131" s="44">
        <f>IF(A131="","",IF(N131="61–90 Days",K131,0))</f>
        <v/>
      </c>
      <c r="R131" s="44">
        <f>IF(A131="","",IF(N131="91–120 Days",K131,0))</f>
        <v/>
      </c>
      <c r="S131" s="44">
        <f>IF(A131="","",IF(N131="Over 120 Days",K131,0))</f>
        <v/>
      </c>
      <c r="T131" s="18" t="n"/>
      <c r="U131" s="18" t="n"/>
      <c r="V131" s="42" t="n"/>
      <c r="W131" s="42" t="n"/>
      <c r="X131" s="18" t="n"/>
      <c r="Y131" s="23">
        <f>IF(A131="","",IF(K131&lt;=0,"Closed/Credit",IF(OR(U131="Yes",M131&gt;120,AND(W131&lt;&gt;"",W131&lt;=Dashboard!$B$4)),"Critical",IF(OR(K131&gt;=Dashboard!$B$6,M131&gt;90),"High",IF(OR(M131&gt;60,W131=""),"Medium","Routine")))))</f>
        <v/>
      </c>
      <c r="Z131" s="24" t="n"/>
      <c r="AA131" s="25">
        <f>IF(A131="","",IF(COUNTIF($A$2:$A$501,A131)&gt;1,"Duplicate AR Record ID",IF(B131="","Missing clinic",IF(C131="","Missing account ID",IF(D131="","Missing payer",IF(F131="","Missing service date",IF(H131="","Missing original charge","")))))))</f>
        <v/>
      </c>
    </row>
    <row r="132">
      <c r="A132" s="18" t="n"/>
      <c r="B132" s="18" t="n"/>
      <c r="C132" s="18" t="n"/>
      <c r="D132" s="18" t="n"/>
      <c r="E132" s="18" t="n"/>
      <c r="F132" s="42" t="n"/>
      <c r="G132" s="42" t="n"/>
      <c r="H132" s="43" t="n"/>
      <c r="I132" s="43" t="n"/>
      <c r="J132" s="43" t="n"/>
      <c r="K132" s="44">
        <f>IF(A132="","",H132-I132-J132)</f>
        <v/>
      </c>
      <c r="L132" s="45">
        <f>IF(A132="","",IF(Dashboard!$B$5="Claim Submitted Date",IF(G132&lt;&gt;"",G132,F132),F132))</f>
        <v/>
      </c>
      <c r="M132" s="23">
        <f>IF(OR(A132="",L132="",Dashboard!$B$4=""),"",MAX(0,Dashboard!$B$4-L132))</f>
        <v/>
      </c>
      <c r="N132" s="23">
        <f>IF(M132="","",IF(M132&lt;=30,"0–30 Days",IF(M132&lt;=60,"31–60 Days",IF(M132&lt;=90,"61–90 Days",IF(M132&lt;=120,"91–120 Days","Over 120 Days")))))</f>
        <v/>
      </c>
      <c r="O132" s="44">
        <f>IF(A132="","",IF(N132="0–30 Days",K132,0))</f>
        <v/>
      </c>
      <c r="P132" s="44">
        <f>IF(A132="","",IF(N132="31–60 Days",K132,0))</f>
        <v/>
      </c>
      <c r="Q132" s="44">
        <f>IF(A132="","",IF(N132="61–90 Days",K132,0))</f>
        <v/>
      </c>
      <c r="R132" s="44">
        <f>IF(A132="","",IF(N132="91–120 Days",K132,0))</f>
        <v/>
      </c>
      <c r="S132" s="44">
        <f>IF(A132="","",IF(N132="Over 120 Days",K132,0))</f>
        <v/>
      </c>
      <c r="T132" s="18" t="n"/>
      <c r="U132" s="18" t="n"/>
      <c r="V132" s="42" t="n"/>
      <c r="W132" s="42" t="n"/>
      <c r="X132" s="18" t="n"/>
      <c r="Y132" s="23">
        <f>IF(A132="","",IF(K132&lt;=0,"Closed/Credit",IF(OR(U132="Yes",M132&gt;120,AND(W132&lt;&gt;"",W132&lt;=Dashboard!$B$4)),"Critical",IF(OR(K132&gt;=Dashboard!$B$6,M132&gt;90),"High",IF(OR(M132&gt;60,W132=""),"Medium","Routine")))))</f>
        <v/>
      </c>
      <c r="Z132" s="24" t="n"/>
      <c r="AA132" s="25">
        <f>IF(A132="","",IF(COUNTIF($A$2:$A$501,A132)&gt;1,"Duplicate AR Record ID",IF(B132="","Missing clinic",IF(C132="","Missing account ID",IF(D132="","Missing payer",IF(F132="","Missing service date",IF(H132="","Missing original charge","")))))))</f>
        <v/>
      </c>
    </row>
    <row r="133">
      <c r="A133" s="18" t="n"/>
      <c r="B133" s="18" t="n"/>
      <c r="C133" s="18" t="n"/>
      <c r="D133" s="18" t="n"/>
      <c r="E133" s="18" t="n"/>
      <c r="F133" s="42" t="n"/>
      <c r="G133" s="42" t="n"/>
      <c r="H133" s="43" t="n"/>
      <c r="I133" s="43" t="n"/>
      <c r="J133" s="43" t="n"/>
      <c r="K133" s="44">
        <f>IF(A133="","",H133-I133-J133)</f>
        <v/>
      </c>
      <c r="L133" s="45">
        <f>IF(A133="","",IF(Dashboard!$B$5="Claim Submitted Date",IF(G133&lt;&gt;"",G133,F133),F133))</f>
        <v/>
      </c>
      <c r="M133" s="23">
        <f>IF(OR(A133="",L133="",Dashboard!$B$4=""),"",MAX(0,Dashboard!$B$4-L133))</f>
        <v/>
      </c>
      <c r="N133" s="23">
        <f>IF(M133="","",IF(M133&lt;=30,"0–30 Days",IF(M133&lt;=60,"31–60 Days",IF(M133&lt;=90,"61–90 Days",IF(M133&lt;=120,"91–120 Days","Over 120 Days")))))</f>
        <v/>
      </c>
      <c r="O133" s="44">
        <f>IF(A133="","",IF(N133="0–30 Days",K133,0))</f>
        <v/>
      </c>
      <c r="P133" s="44">
        <f>IF(A133="","",IF(N133="31–60 Days",K133,0))</f>
        <v/>
      </c>
      <c r="Q133" s="44">
        <f>IF(A133="","",IF(N133="61–90 Days",K133,0))</f>
        <v/>
      </c>
      <c r="R133" s="44">
        <f>IF(A133="","",IF(N133="91–120 Days",K133,0))</f>
        <v/>
      </c>
      <c r="S133" s="44">
        <f>IF(A133="","",IF(N133="Over 120 Days",K133,0))</f>
        <v/>
      </c>
      <c r="T133" s="18" t="n"/>
      <c r="U133" s="18" t="n"/>
      <c r="V133" s="42" t="n"/>
      <c r="W133" s="42" t="n"/>
      <c r="X133" s="18" t="n"/>
      <c r="Y133" s="23">
        <f>IF(A133="","",IF(K133&lt;=0,"Closed/Credit",IF(OR(U133="Yes",M133&gt;120,AND(W133&lt;&gt;"",W133&lt;=Dashboard!$B$4)),"Critical",IF(OR(K133&gt;=Dashboard!$B$6,M133&gt;90),"High",IF(OR(M133&gt;60,W133=""),"Medium","Routine")))))</f>
        <v/>
      </c>
      <c r="Z133" s="24" t="n"/>
      <c r="AA133" s="25">
        <f>IF(A133="","",IF(COUNTIF($A$2:$A$501,A133)&gt;1,"Duplicate AR Record ID",IF(B133="","Missing clinic",IF(C133="","Missing account ID",IF(D133="","Missing payer",IF(F133="","Missing service date",IF(H133="","Missing original charge","")))))))</f>
        <v/>
      </c>
    </row>
    <row r="134">
      <c r="A134" s="18" t="n"/>
      <c r="B134" s="18" t="n"/>
      <c r="C134" s="18" t="n"/>
      <c r="D134" s="18" t="n"/>
      <c r="E134" s="18" t="n"/>
      <c r="F134" s="42" t="n"/>
      <c r="G134" s="42" t="n"/>
      <c r="H134" s="43" t="n"/>
      <c r="I134" s="43" t="n"/>
      <c r="J134" s="43" t="n"/>
      <c r="K134" s="44">
        <f>IF(A134="","",H134-I134-J134)</f>
        <v/>
      </c>
      <c r="L134" s="45">
        <f>IF(A134="","",IF(Dashboard!$B$5="Claim Submitted Date",IF(G134&lt;&gt;"",G134,F134),F134))</f>
        <v/>
      </c>
      <c r="M134" s="23">
        <f>IF(OR(A134="",L134="",Dashboard!$B$4=""),"",MAX(0,Dashboard!$B$4-L134))</f>
        <v/>
      </c>
      <c r="N134" s="23">
        <f>IF(M134="","",IF(M134&lt;=30,"0–30 Days",IF(M134&lt;=60,"31–60 Days",IF(M134&lt;=90,"61–90 Days",IF(M134&lt;=120,"91–120 Days","Over 120 Days")))))</f>
        <v/>
      </c>
      <c r="O134" s="44">
        <f>IF(A134="","",IF(N134="0–30 Days",K134,0))</f>
        <v/>
      </c>
      <c r="P134" s="44">
        <f>IF(A134="","",IF(N134="31–60 Days",K134,0))</f>
        <v/>
      </c>
      <c r="Q134" s="44">
        <f>IF(A134="","",IF(N134="61–90 Days",K134,0))</f>
        <v/>
      </c>
      <c r="R134" s="44">
        <f>IF(A134="","",IF(N134="91–120 Days",K134,0))</f>
        <v/>
      </c>
      <c r="S134" s="44">
        <f>IF(A134="","",IF(N134="Over 120 Days",K134,0))</f>
        <v/>
      </c>
      <c r="T134" s="18" t="n"/>
      <c r="U134" s="18" t="n"/>
      <c r="V134" s="42" t="n"/>
      <c r="W134" s="42" t="n"/>
      <c r="X134" s="18" t="n"/>
      <c r="Y134" s="23">
        <f>IF(A134="","",IF(K134&lt;=0,"Closed/Credit",IF(OR(U134="Yes",M134&gt;120,AND(W134&lt;&gt;"",W134&lt;=Dashboard!$B$4)),"Critical",IF(OR(K134&gt;=Dashboard!$B$6,M134&gt;90),"High",IF(OR(M134&gt;60,W134=""),"Medium","Routine")))))</f>
        <v/>
      </c>
      <c r="Z134" s="24" t="n"/>
      <c r="AA134" s="25">
        <f>IF(A134="","",IF(COUNTIF($A$2:$A$501,A134)&gt;1,"Duplicate AR Record ID",IF(B134="","Missing clinic",IF(C134="","Missing account ID",IF(D134="","Missing payer",IF(F134="","Missing service date",IF(H134="","Missing original charge","")))))))</f>
        <v/>
      </c>
    </row>
    <row r="135">
      <c r="A135" s="18" t="n"/>
      <c r="B135" s="18" t="n"/>
      <c r="C135" s="18" t="n"/>
      <c r="D135" s="18" t="n"/>
      <c r="E135" s="18" t="n"/>
      <c r="F135" s="42" t="n"/>
      <c r="G135" s="42" t="n"/>
      <c r="H135" s="43" t="n"/>
      <c r="I135" s="43" t="n"/>
      <c r="J135" s="43" t="n"/>
      <c r="K135" s="44">
        <f>IF(A135="","",H135-I135-J135)</f>
        <v/>
      </c>
      <c r="L135" s="45">
        <f>IF(A135="","",IF(Dashboard!$B$5="Claim Submitted Date",IF(G135&lt;&gt;"",G135,F135),F135))</f>
        <v/>
      </c>
      <c r="M135" s="23">
        <f>IF(OR(A135="",L135="",Dashboard!$B$4=""),"",MAX(0,Dashboard!$B$4-L135))</f>
        <v/>
      </c>
      <c r="N135" s="23">
        <f>IF(M135="","",IF(M135&lt;=30,"0–30 Days",IF(M135&lt;=60,"31–60 Days",IF(M135&lt;=90,"61–90 Days",IF(M135&lt;=120,"91–120 Days","Over 120 Days")))))</f>
        <v/>
      </c>
      <c r="O135" s="44">
        <f>IF(A135="","",IF(N135="0–30 Days",K135,0))</f>
        <v/>
      </c>
      <c r="P135" s="44">
        <f>IF(A135="","",IF(N135="31–60 Days",K135,0))</f>
        <v/>
      </c>
      <c r="Q135" s="44">
        <f>IF(A135="","",IF(N135="61–90 Days",K135,0))</f>
        <v/>
      </c>
      <c r="R135" s="44">
        <f>IF(A135="","",IF(N135="91–120 Days",K135,0))</f>
        <v/>
      </c>
      <c r="S135" s="44">
        <f>IF(A135="","",IF(N135="Over 120 Days",K135,0))</f>
        <v/>
      </c>
      <c r="T135" s="18" t="n"/>
      <c r="U135" s="18" t="n"/>
      <c r="V135" s="42" t="n"/>
      <c r="W135" s="42" t="n"/>
      <c r="X135" s="18" t="n"/>
      <c r="Y135" s="23">
        <f>IF(A135="","",IF(K135&lt;=0,"Closed/Credit",IF(OR(U135="Yes",M135&gt;120,AND(W135&lt;&gt;"",W135&lt;=Dashboard!$B$4)),"Critical",IF(OR(K135&gt;=Dashboard!$B$6,M135&gt;90),"High",IF(OR(M135&gt;60,W135=""),"Medium","Routine")))))</f>
        <v/>
      </c>
      <c r="Z135" s="24" t="n"/>
      <c r="AA135" s="25">
        <f>IF(A135="","",IF(COUNTIF($A$2:$A$501,A135)&gt;1,"Duplicate AR Record ID",IF(B135="","Missing clinic",IF(C135="","Missing account ID",IF(D135="","Missing payer",IF(F135="","Missing service date",IF(H135="","Missing original charge","")))))))</f>
        <v/>
      </c>
    </row>
    <row r="136">
      <c r="A136" s="18" t="n"/>
      <c r="B136" s="18" t="n"/>
      <c r="C136" s="18" t="n"/>
      <c r="D136" s="18" t="n"/>
      <c r="E136" s="18" t="n"/>
      <c r="F136" s="42" t="n"/>
      <c r="G136" s="42" t="n"/>
      <c r="H136" s="43" t="n"/>
      <c r="I136" s="43" t="n"/>
      <c r="J136" s="43" t="n"/>
      <c r="K136" s="44">
        <f>IF(A136="","",H136-I136-J136)</f>
        <v/>
      </c>
      <c r="L136" s="45">
        <f>IF(A136="","",IF(Dashboard!$B$5="Claim Submitted Date",IF(G136&lt;&gt;"",G136,F136),F136))</f>
        <v/>
      </c>
      <c r="M136" s="23">
        <f>IF(OR(A136="",L136="",Dashboard!$B$4=""),"",MAX(0,Dashboard!$B$4-L136))</f>
        <v/>
      </c>
      <c r="N136" s="23">
        <f>IF(M136="","",IF(M136&lt;=30,"0–30 Days",IF(M136&lt;=60,"31–60 Days",IF(M136&lt;=90,"61–90 Days",IF(M136&lt;=120,"91–120 Days","Over 120 Days")))))</f>
        <v/>
      </c>
      <c r="O136" s="44">
        <f>IF(A136="","",IF(N136="0–30 Days",K136,0))</f>
        <v/>
      </c>
      <c r="P136" s="44">
        <f>IF(A136="","",IF(N136="31–60 Days",K136,0))</f>
        <v/>
      </c>
      <c r="Q136" s="44">
        <f>IF(A136="","",IF(N136="61–90 Days",K136,0))</f>
        <v/>
      </c>
      <c r="R136" s="44">
        <f>IF(A136="","",IF(N136="91–120 Days",K136,0))</f>
        <v/>
      </c>
      <c r="S136" s="44">
        <f>IF(A136="","",IF(N136="Over 120 Days",K136,0))</f>
        <v/>
      </c>
      <c r="T136" s="18" t="n"/>
      <c r="U136" s="18" t="n"/>
      <c r="V136" s="42" t="n"/>
      <c r="W136" s="42" t="n"/>
      <c r="X136" s="18" t="n"/>
      <c r="Y136" s="23">
        <f>IF(A136="","",IF(K136&lt;=0,"Closed/Credit",IF(OR(U136="Yes",M136&gt;120,AND(W136&lt;&gt;"",W136&lt;=Dashboard!$B$4)),"Critical",IF(OR(K136&gt;=Dashboard!$B$6,M136&gt;90),"High",IF(OR(M136&gt;60,W136=""),"Medium","Routine")))))</f>
        <v/>
      </c>
      <c r="Z136" s="24" t="n"/>
      <c r="AA136" s="25">
        <f>IF(A136="","",IF(COUNTIF($A$2:$A$501,A136)&gt;1,"Duplicate AR Record ID",IF(B136="","Missing clinic",IF(C136="","Missing account ID",IF(D136="","Missing payer",IF(F136="","Missing service date",IF(H136="","Missing original charge","")))))))</f>
        <v/>
      </c>
    </row>
    <row r="137">
      <c r="A137" s="18" t="n"/>
      <c r="B137" s="18" t="n"/>
      <c r="C137" s="18" t="n"/>
      <c r="D137" s="18" t="n"/>
      <c r="E137" s="18" t="n"/>
      <c r="F137" s="42" t="n"/>
      <c r="G137" s="42" t="n"/>
      <c r="H137" s="43" t="n"/>
      <c r="I137" s="43" t="n"/>
      <c r="J137" s="43" t="n"/>
      <c r="K137" s="44">
        <f>IF(A137="","",H137-I137-J137)</f>
        <v/>
      </c>
      <c r="L137" s="45">
        <f>IF(A137="","",IF(Dashboard!$B$5="Claim Submitted Date",IF(G137&lt;&gt;"",G137,F137),F137))</f>
        <v/>
      </c>
      <c r="M137" s="23">
        <f>IF(OR(A137="",L137="",Dashboard!$B$4=""),"",MAX(0,Dashboard!$B$4-L137))</f>
        <v/>
      </c>
      <c r="N137" s="23">
        <f>IF(M137="","",IF(M137&lt;=30,"0–30 Days",IF(M137&lt;=60,"31–60 Days",IF(M137&lt;=90,"61–90 Days",IF(M137&lt;=120,"91–120 Days","Over 120 Days")))))</f>
        <v/>
      </c>
      <c r="O137" s="44">
        <f>IF(A137="","",IF(N137="0–30 Days",K137,0))</f>
        <v/>
      </c>
      <c r="P137" s="44">
        <f>IF(A137="","",IF(N137="31–60 Days",K137,0))</f>
        <v/>
      </c>
      <c r="Q137" s="44">
        <f>IF(A137="","",IF(N137="61–90 Days",K137,0))</f>
        <v/>
      </c>
      <c r="R137" s="44">
        <f>IF(A137="","",IF(N137="91–120 Days",K137,0))</f>
        <v/>
      </c>
      <c r="S137" s="44">
        <f>IF(A137="","",IF(N137="Over 120 Days",K137,0))</f>
        <v/>
      </c>
      <c r="T137" s="18" t="n"/>
      <c r="U137" s="18" t="n"/>
      <c r="V137" s="42" t="n"/>
      <c r="W137" s="42" t="n"/>
      <c r="X137" s="18" t="n"/>
      <c r="Y137" s="23">
        <f>IF(A137="","",IF(K137&lt;=0,"Closed/Credit",IF(OR(U137="Yes",M137&gt;120,AND(W137&lt;&gt;"",W137&lt;=Dashboard!$B$4)),"Critical",IF(OR(K137&gt;=Dashboard!$B$6,M137&gt;90),"High",IF(OR(M137&gt;60,W137=""),"Medium","Routine")))))</f>
        <v/>
      </c>
      <c r="Z137" s="24" t="n"/>
      <c r="AA137" s="25">
        <f>IF(A137="","",IF(COUNTIF($A$2:$A$501,A137)&gt;1,"Duplicate AR Record ID",IF(B137="","Missing clinic",IF(C137="","Missing account ID",IF(D137="","Missing payer",IF(F137="","Missing service date",IF(H137="","Missing original charge","")))))))</f>
        <v/>
      </c>
    </row>
    <row r="138">
      <c r="A138" s="18" t="n"/>
      <c r="B138" s="18" t="n"/>
      <c r="C138" s="18" t="n"/>
      <c r="D138" s="18" t="n"/>
      <c r="E138" s="18" t="n"/>
      <c r="F138" s="42" t="n"/>
      <c r="G138" s="42" t="n"/>
      <c r="H138" s="43" t="n"/>
      <c r="I138" s="43" t="n"/>
      <c r="J138" s="43" t="n"/>
      <c r="K138" s="44">
        <f>IF(A138="","",H138-I138-J138)</f>
        <v/>
      </c>
      <c r="L138" s="45">
        <f>IF(A138="","",IF(Dashboard!$B$5="Claim Submitted Date",IF(G138&lt;&gt;"",G138,F138),F138))</f>
        <v/>
      </c>
      <c r="M138" s="23">
        <f>IF(OR(A138="",L138="",Dashboard!$B$4=""),"",MAX(0,Dashboard!$B$4-L138))</f>
        <v/>
      </c>
      <c r="N138" s="23">
        <f>IF(M138="","",IF(M138&lt;=30,"0–30 Days",IF(M138&lt;=60,"31–60 Days",IF(M138&lt;=90,"61–90 Days",IF(M138&lt;=120,"91–120 Days","Over 120 Days")))))</f>
        <v/>
      </c>
      <c r="O138" s="44">
        <f>IF(A138="","",IF(N138="0–30 Days",K138,0))</f>
        <v/>
      </c>
      <c r="P138" s="44">
        <f>IF(A138="","",IF(N138="31–60 Days",K138,0))</f>
        <v/>
      </c>
      <c r="Q138" s="44">
        <f>IF(A138="","",IF(N138="61–90 Days",K138,0))</f>
        <v/>
      </c>
      <c r="R138" s="44">
        <f>IF(A138="","",IF(N138="91–120 Days",K138,0))</f>
        <v/>
      </c>
      <c r="S138" s="44">
        <f>IF(A138="","",IF(N138="Over 120 Days",K138,0))</f>
        <v/>
      </c>
      <c r="T138" s="18" t="n"/>
      <c r="U138" s="18" t="n"/>
      <c r="V138" s="42" t="n"/>
      <c r="W138" s="42" t="n"/>
      <c r="X138" s="18" t="n"/>
      <c r="Y138" s="23">
        <f>IF(A138="","",IF(K138&lt;=0,"Closed/Credit",IF(OR(U138="Yes",M138&gt;120,AND(W138&lt;&gt;"",W138&lt;=Dashboard!$B$4)),"Critical",IF(OR(K138&gt;=Dashboard!$B$6,M138&gt;90),"High",IF(OR(M138&gt;60,W138=""),"Medium","Routine")))))</f>
        <v/>
      </c>
      <c r="Z138" s="24" t="n"/>
      <c r="AA138" s="25">
        <f>IF(A138="","",IF(COUNTIF($A$2:$A$501,A138)&gt;1,"Duplicate AR Record ID",IF(B138="","Missing clinic",IF(C138="","Missing account ID",IF(D138="","Missing payer",IF(F138="","Missing service date",IF(H138="","Missing original charge","")))))))</f>
        <v/>
      </c>
    </row>
    <row r="139">
      <c r="A139" s="18" t="n"/>
      <c r="B139" s="18" t="n"/>
      <c r="C139" s="18" t="n"/>
      <c r="D139" s="18" t="n"/>
      <c r="E139" s="18" t="n"/>
      <c r="F139" s="42" t="n"/>
      <c r="G139" s="42" t="n"/>
      <c r="H139" s="43" t="n"/>
      <c r="I139" s="43" t="n"/>
      <c r="J139" s="43" t="n"/>
      <c r="K139" s="44">
        <f>IF(A139="","",H139-I139-J139)</f>
        <v/>
      </c>
      <c r="L139" s="45">
        <f>IF(A139="","",IF(Dashboard!$B$5="Claim Submitted Date",IF(G139&lt;&gt;"",G139,F139),F139))</f>
        <v/>
      </c>
      <c r="M139" s="23">
        <f>IF(OR(A139="",L139="",Dashboard!$B$4=""),"",MAX(0,Dashboard!$B$4-L139))</f>
        <v/>
      </c>
      <c r="N139" s="23">
        <f>IF(M139="","",IF(M139&lt;=30,"0–30 Days",IF(M139&lt;=60,"31–60 Days",IF(M139&lt;=90,"61–90 Days",IF(M139&lt;=120,"91–120 Days","Over 120 Days")))))</f>
        <v/>
      </c>
      <c r="O139" s="44">
        <f>IF(A139="","",IF(N139="0–30 Days",K139,0))</f>
        <v/>
      </c>
      <c r="P139" s="44">
        <f>IF(A139="","",IF(N139="31–60 Days",K139,0))</f>
        <v/>
      </c>
      <c r="Q139" s="44">
        <f>IF(A139="","",IF(N139="61–90 Days",K139,0))</f>
        <v/>
      </c>
      <c r="R139" s="44">
        <f>IF(A139="","",IF(N139="91–120 Days",K139,0))</f>
        <v/>
      </c>
      <c r="S139" s="44">
        <f>IF(A139="","",IF(N139="Over 120 Days",K139,0))</f>
        <v/>
      </c>
      <c r="T139" s="18" t="n"/>
      <c r="U139" s="18" t="n"/>
      <c r="V139" s="42" t="n"/>
      <c r="W139" s="42" t="n"/>
      <c r="X139" s="18" t="n"/>
      <c r="Y139" s="23">
        <f>IF(A139="","",IF(K139&lt;=0,"Closed/Credit",IF(OR(U139="Yes",M139&gt;120,AND(W139&lt;&gt;"",W139&lt;=Dashboard!$B$4)),"Critical",IF(OR(K139&gt;=Dashboard!$B$6,M139&gt;90),"High",IF(OR(M139&gt;60,W139=""),"Medium","Routine")))))</f>
        <v/>
      </c>
      <c r="Z139" s="24" t="n"/>
      <c r="AA139" s="25">
        <f>IF(A139="","",IF(COUNTIF($A$2:$A$501,A139)&gt;1,"Duplicate AR Record ID",IF(B139="","Missing clinic",IF(C139="","Missing account ID",IF(D139="","Missing payer",IF(F139="","Missing service date",IF(H139="","Missing original charge","")))))))</f>
        <v/>
      </c>
    </row>
    <row r="140">
      <c r="A140" s="18" t="n"/>
      <c r="B140" s="18" t="n"/>
      <c r="C140" s="18" t="n"/>
      <c r="D140" s="18" t="n"/>
      <c r="E140" s="18" t="n"/>
      <c r="F140" s="42" t="n"/>
      <c r="G140" s="42" t="n"/>
      <c r="H140" s="43" t="n"/>
      <c r="I140" s="43" t="n"/>
      <c r="J140" s="43" t="n"/>
      <c r="K140" s="44">
        <f>IF(A140="","",H140-I140-J140)</f>
        <v/>
      </c>
      <c r="L140" s="45">
        <f>IF(A140="","",IF(Dashboard!$B$5="Claim Submitted Date",IF(G140&lt;&gt;"",G140,F140),F140))</f>
        <v/>
      </c>
      <c r="M140" s="23">
        <f>IF(OR(A140="",L140="",Dashboard!$B$4=""),"",MAX(0,Dashboard!$B$4-L140))</f>
        <v/>
      </c>
      <c r="N140" s="23">
        <f>IF(M140="","",IF(M140&lt;=30,"0–30 Days",IF(M140&lt;=60,"31–60 Days",IF(M140&lt;=90,"61–90 Days",IF(M140&lt;=120,"91–120 Days","Over 120 Days")))))</f>
        <v/>
      </c>
      <c r="O140" s="44">
        <f>IF(A140="","",IF(N140="0–30 Days",K140,0))</f>
        <v/>
      </c>
      <c r="P140" s="44">
        <f>IF(A140="","",IF(N140="31–60 Days",K140,0))</f>
        <v/>
      </c>
      <c r="Q140" s="44">
        <f>IF(A140="","",IF(N140="61–90 Days",K140,0))</f>
        <v/>
      </c>
      <c r="R140" s="44">
        <f>IF(A140="","",IF(N140="91–120 Days",K140,0))</f>
        <v/>
      </c>
      <c r="S140" s="44">
        <f>IF(A140="","",IF(N140="Over 120 Days",K140,0))</f>
        <v/>
      </c>
      <c r="T140" s="18" t="n"/>
      <c r="U140" s="18" t="n"/>
      <c r="V140" s="42" t="n"/>
      <c r="W140" s="42" t="n"/>
      <c r="X140" s="18" t="n"/>
      <c r="Y140" s="23">
        <f>IF(A140="","",IF(K140&lt;=0,"Closed/Credit",IF(OR(U140="Yes",M140&gt;120,AND(W140&lt;&gt;"",W140&lt;=Dashboard!$B$4)),"Critical",IF(OR(K140&gt;=Dashboard!$B$6,M140&gt;90),"High",IF(OR(M140&gt;60,W140=""),"Medium","Routine")))))</f>
        <v/>
      </c>
      <c r="Z140" s="24" t="n"/>
      <c r="AA140" s="25">
        <f>IF(A140="","",IF(COUNTIF($A$2:$A$501,A140)&gt;1,"Duplicate AR Record ID",IF(B140="","Missing clinic",IF(C140="","Missing account ID",IF(D140="","Missing payer",IF(F140="","Missing service date",IF(H140="","Missing original charge","")))))))</f>
        <v/>
      </c>
    </row>
    <row r="141">
      <c r="A141" s="18" t="n"/>
      <c r="B141" s="18" t="n"/>
      <c r="C141" s="18" t="n"/>
      <c r="D141" s="18" t="n"/>
      <c r="E141" s="18" t="n"/>
      <c r="F141" s="42" t="n"/>
      <c r="G141" s="42" t="n"/>
      <c r="H141" s="43" t="n"/>
      <c r="I141" s="43" t="n"/>
      <c r="J141" s="43" t="n"/>
      <c r="K141" s="44">
        <f>IF(A141="","",H141-I141-J141)</f>
        <v/>
      </c>
      <c r="L141" s="45">
        <f>IF(A141="","",IF(Dashboard!$B$5="Claim Submitted Date",IF(G141&lt;&gt;"",G141,F141),F141))</f>
        <v/>
      </c>
      <c r="M141" s="23">
        <f>IF(OR(A141="",L141="",Dashboard!$B$4=""),"",MAX(0,Dashboard!$B$4-L141))</f>
        <v/>
      </c>
      <c r="N141" s="23">
        <f>IF(M141="","",IF(M141&lt;=30,"0–30 Days",IF(M141&lt;=60,"31–60 Days",IF(M141&lt;=90,"61–90 Days",IF(M141&lt;=120,"91–120 Days","Over 120 Days")))))</f>
        <v/>
      </c>
      <c r="O141" s="44">
        <f>IF(A141="","",IF(N141="0–30 Days",K141,0))</f>
        <v/>
      </c>
      <c r="P141" s="44">
        <f>IF(A141="","",IF(N141="31–60 Days",K141,0))</f>
        <v/>
      </c>
      <c r="Q141" s="44">
        <f>IF(A141="","",IF(N141="61–90 Days",K141,0))</f>
        <v/>
      </c>
      <c r="R141" s="44">
        <f>IF(A141="","",IF(N141="91–120 Days",K141,0))</f>
        <v/>
      </c>
      <c r="S141" s="44">
        <f>IF(A141="","",IF(N141="Over 120 Days",K141,0))</f>
        <v/>
      </c>
      <c r="T141" s="18" t="n"/>
      <c r="U141" s="18" t="n"/>
      <c r="V141" s="42" t="n"/>
      <c r="W141" s="42" t="n"/>
      <c r="X141" s="18" t="n"/>
      <c r="Y141" s="23">
        <f>IF(A141="","",IF(K141&lt;=0,"Closed/Credit",IF(OR(U141="Yes",M141&gt;120,AND(W141&lt;&gt;"",W141&lt;=Dashboard!$B$4)),"Critical",IF(OR(K141&gt;=Dashboard!$B$6,M141&gt;90),"High",IF(OR(M141&gt;60,W141=""),"Medium","Routine")))))</f>
        <v/>
      </c>
      <c r="Z141" s="24" t="n"/>
      <c r="AA141" s="25">
        <f>IF(A141="","",IF(COUNTIF($A$2:$A$501,A141)&gt;1,"Duplicate AR Record ID",IF(B141="","Missing clinic",IF(C141="","Missing account ID",IF(D141="","Missing payer",IF(F141="","Missing service date",IF(H141="","Missing original charge","")))))))</f>
        <v/>
      </c>
    </row>
    <row r="142">
      <c r="A142" s="18" t="n"/>
      <c r="B142" s="18" t="n"/>
      <c r="C142" s="18" t="n"/>
      <c r="D142" s="18" t="n"/>
      <c r="E142" s="18" t="n"/>
      <c r="F142" s="42" t="n"/>
      <c r="G142" s="42" t="n"/>
      <c r="H142" s="43" t="n"/>
      <c r="I142" s="43" t="n"/>
      <c r="J142" s="43" t="n"/>
      <c r="K142" s="44">
        <f>IF(A142="","",H142-I142-J142)</f>
        <v/>
      </c>
      <c r="L142" s="45">
        <f>IF(A142="","",IF(Dashboard!$B$5="Claim Submitted Date",IF(G142&lt;&gt;"",G142,F142),F142))</f>
        <v/>
      </c>
      <c r="M142" s="23">
        <f>IF(OR(A142="",L142="",Dashboard!$B$4=""),"",MAX(0,Dashboard!$B$4-L142))</f>
        <v/>
      </c>
      <c r="N142" s="23">
        <f>IF(M142="","",IF(M142&lt;=30,"0–30 Days",IF(M142&lt;=60,"31–60 Days",IF(M142&lt;=90,"61–90 Days",IF(M142&lt;=120,"91–120 Days","Over 120 Days")))))</f>
        <v/>
      </c>
      <c r="O142" s="44">
        <f>IF(A142="","",IF(N142="0–30 Days",K142,0))</f>
        <v/>
      </c>
      <c r="P142" s="44">
        <f>IF(A142="","",IF(N142="31–60 Days",K142,0))</f>
        <v/>
      </c>
      <c r="Q142" s="44">
        <f>IF(A142="","",IF(N142="61–90 Days",K142,0))</f>
        <v/>
      </c>
      <c r="R142" s="44">
        <f>IF(A142="","",IF(N142="91–120 Days",K142,0))</f>
        <v/>
      </c>
      <c r="S142" s="44">
        <f>IF(A142="","",IF(N142="Over 120 Days",K142,0))</f>
        <v/>
      </c>
      <c r="T142" s="18" t="n"/>
      <c r="U142" s="18" t="n"/>
      <c r="V142" s="42" t="n"/>
      <c r="W142" s="42" t="n"/>
      <c r="X142" s="18" t="n"/>
      <c r="Y142" s="23">
        <f>IF(A142="","",IF(K142&lt;=0,"Closed/Credit",IF(OR(U142="Yes",M142&gt;120,AND(W142&lt;&gt;"",W142&lt;=Dashboard!$B$4)),"Critical",IF(OR(K142&gt;=Dashboard!$B$6,M142&gt;90),"High",IF(OR(M142&gt;60,W142=""),"Medium","Routine")))))</f>
        <v/>
      </c>
      <c r="Z142" s="24" t="n"/>
      <c r="AA142" s="25">
        <f>IF(A142="","",IF(COUNTIF($A$2:$A$501,A142)&gt;1,"Duplicate AR Record ID",IF(B142="","Missing clinic",IF(C142="","Missing account ID",IF(D142="","Missing payer",IF(F142="","Missing service date",IF(H142="","Missing original charge","")))))))</f>
        <v/>
      </c>
    </row>
    <row r="143">
      <c r="A143" s="18" t="n"/>
      <c r="B143" s="18" t="n"/>
      <c r="C143" s="18" t="n"/>
      <c r="D143" s="18" t="n"/>
      <c r="E143" s="18" t="n"/>
      <c r="F143" s="42" t="n"/>
      <c r="G143" s="42" t="n"/>
      <c r="H143" s="43" t="n"/>
      <c r="I143" s="43" t="n"/>
      <c r="J143" s="43" t="n"/>
      <c r="K143" s="44">
        <f>IF(A143="","",H143-I143-J143)</f>
        <v/>
      </c>
      <c r="L143" s="45">
        <f>IF(A143="","",IF(Dashboard!$B$5="Claim Submitted Date",IF(G143&lt;&gt;"",G143,F143),F143))</f>
        <v/>
      </c>
      <c r="M143" s="23">
        <f>IF(OR(A143="",L143="",Dashboard!$B$4=""),"",MAX(0,Dashboard!$B$4-L143))</f>
        <v/>
      </c>
      <c r="N143" s="23">
        <f>IF(M143="","",IF(M143&lt;=30,"0–30 Days",IF(M143&lt;=60,"31–60 Days",IF(M143&lt;=90,"61–90 Days",IF(M143&lt;=120,"91–120 Days","Over 120 Days")))))</f>
        <v/>
      </c>
      <c r="O143" s="44">
        <f>IF(A143="","",IF(N143="0–30 Days",K143,0))</f>
        <v/>
      </c>
      <c r="P143" s="44">
        <f>IF(A143="","",IF(N143="31–60 Days",K143,0))</f>
        <v/>
      </c>
      <c r="Q143" s="44">
        <f>IF(A143="","",IF(N143="61–90 Days",K143,0))</f>
        <v/>
      </c>
      <c r="R143" s="44">
        <f>IF(A143="","",IF(N143="91–120 Days",K143,0))</f>
        <v/>
      </c>
      <c r="S143" s="44">
        <f>IF(A143="","",IF(N143="Over 120 Days",K143,0))</f>
        <v/>
      </c>
      <c r="T143" s="18" t="n"/>
      <c r="U143" s="18" t="n"/>
      <c r="V143" s="42" t="n"/>
      <c r="W143" s="42" t="n"/>
      <c r="X143" s="18" t="n"/>
      <c r="Y143" s="23">
        <f>IF(A143="","",IF(K143&lt;=0,"Closed/Credit",IF(OR(U143="Yes",M143&gt;120,AND(W143&lt;&gt;"",W143&lt;=Dashboard!$B$4)),"Critical",IF(OR(K143&gt;=Dashboard!$B$6,M143&gt;90),"High",IF(OR(M143&gt;60,W143=""),"Medium","Routine")))))</f>
        <v/>
      </c>
      <c r="Z143" s="24" t="n"/>
      <c r="AA143" s="25">
        <f>IF(A143="","",IF(COUNTIF($A$2:$A$501,A143)&gt;1,"Duplicate AR Record ID",IF(B143="","Missing clinic",IF(C143="","Missing account ID",IF(D143="","Missing payer",IF(F143="","Missing service date",IF(H143="","Missing original charge","")))))))</f>
        <v/>
      </c>
    </row>
    <row r="144">
      <c r="A144" s="18" t="n"/>
      <c r="B144" s="18" t="n"/>
      <c r="C144" s="18" t="n"/>
      <c r="D144" s="18" t="n"/>
      <c r="E144" s="18" t="n"/>
      <c r="F144" s="42" t="n"/>
      <c r="G144" s="42" t="n"/>
      <c r="H144" s="43" t="n"/>
      <c r="I144" s="43" t="n"/>
      <c r="J144" s="43" t="n"/>
      <c r="K144" s="44">
        <f>IF(A144="","",H144-I144-J144)</f>
        <v/>
      </c>
      <c r="L144" s="45">
        <f>IF(A144="","",IF(Dashboard!$B$5="Claim Submitted Date",IF(G144&lt;&gt;"",G144,F144),F144))</f>
        <v/>
      </c>
      <c r="M144" s="23">
        <f>IF(OR(A144="",L144="",Dashboard!$B$4=""),"",MAX(0,Dashboard!$B$4-L144))</f>
        <v/>
      </c>
      <c r="N144" s="23">
        <f>IF(M144="","",IF(M144&lt;=30,"0–30 Days",IF(M144&lt;=60,"31–60 Days",IF(M144&lt;=90,"61–90 Days",IF(M144&lt;=120,"91–120 Days","Over 120 Days")))))</f>
        <v/>
      </c>
      <c r="O144" s="44">
        <f>IF(A144="","",IF(N144="0–30 Days",K144,0))</f>
        <v/>
      </c>
      <c r="P144" s="44">
        <f>IF(A144="","",IF(N144="31–60 Days",K144,0))</f>
        <v/>
      </c>
      <c r="Q144" s="44">
        <f>IF(A144="","",IF(N144="61–90 Days",K144,0))</f>
        <v/>
      </c>
      <c r="R144" s="44">
        <f>IF(A144="","",IF(N144="91–120 Days",K144,0))</f>
        <v/>
      </c>
      <c r="S144" s="44">
        <f>IF(A144="","",IF(N144="Over 120 Days",K144,0))</f>
        <v/>
      </c>
      <c r="T144" s="18" t="n"/>
      <c r="U144" s="18" t="n"/>
      <c r="V144" s="42" t="n"/>
      <c r="W144" s="42" t="n"/>
      <c r="X144" s="18" t="n"/>
      <c r="Y144" s="23">
        <f>IF(A144="","",IF(K144&lt;=0,"Closed/Credit",IF(OR(U144="Yes",M144&gt;120,AND(W144&lt;&gt;"",W144&lt;=Dashboard!$B$4)),"Critical",IF(OR(K144&gt;=Dashboard!$B$6,M144&gt;90),"High",IF(OR(M144&gt;60,W144=""),"Medium","Routine")))))</f>
        <v/>
      </c>
      <c r="Z144" s="24" t="n"/>
      <c r="AA144" s="25">
        <f>IF(A144="","",IF(COUNTIF($A$2:$A$501,A144)&gt;1,"Duplicate AR Record ID",IF(B144="","Missing clinic",IF(C144="","Missing account ID",IF(D144="","Missing payer",IF(F144="","Missing service date",IF(H144="","Missing original charge","")))))))</f>
        <v/>
      </c>
    </row>
    <row r="145">
      <c r="A145" s="18" t="n"/>
      <c r="B145" s="18" t="n"/>
      <c r="C145" s="18" t="n"/>
      <c r="D145" s="18" t="n"/>
      <c r="E145" s="18" t="n"/>
      <c r="F145" s="42" t="n"/>
      <c r="G145" s="42" t="n"/>
      <c r="H145" s="43" t="n"/>
      <c r="I145" s="43" t="n"/>
      <c r="J145" s="43" t="n"/>
      <c r="K145" s="44">
        <f>IF(A145="","",H145-I145-J145)</f>
        <v/>
      </c>
      <c r="L145" s="45">
        <f>IF(A145="","",IF(Dashboard!$B$5="Claim Submitted Date",IF(G145&lt;&gt;"",G145,F145),F145))</f>
        <v/>
      </c>
      <c r="M145" s="23">
        <f>IF(OR(A145="",L145="",Dashboard!$B$4=""),"",MAX(0,Dashboard!$B$4-L145))</f>
        <v/>
      </c>
      <c r="N145" s="23">
        <f>IF(M145="","",IF(M145&lt;=30,"0–30 Days",IF(M145&lt;=60,"31–60 Days",IF(M145&lt;=90,"61–90 Days",IF(M145&lt;=120,"91–120 Days","Over 120 Days")))))</f>
        <v/>
      </c>
      <c r="O145" s="44">
        <f>IF(A145="","",IF(N145="0–30 Days",K145,0))</f>
        <v/>
      </c>
      <c r="P145" s="44">
        <f>IF(A145="","",IF(N145="31–60 Days",K145,0))</f>
        <v/>
      </c>
      <c r="Q145" s="44">
        <f>IF(A145="","",IF(N145="61–90 Days",K145,0))</f>
        <v/>
      </c>
      <c r="R145" s="44">
        <f>IF(A145="","",IF(N145="91–120 Days",K145,0))</f>
        <v/>
      </c>
      <c r="S145" s="44">
        <f>IF(A145="","",IF(N145="Over 120 Days",K145,0))</f>
        <v/>
      </c>
      <c r="T145" s="18" t="n"/>
      <c r="U145" s="18" t="n"/>
      <c r="V145" s="42" t="n"/>
      <c r="W145" s="42" t="n"/>
      <c r="X145" s="18" t="n"/>
      <c r="Y145" s="23">
        <f>IF(A145="","",IF(K145&lt;=0,"Closed/Credit",IF(OR(U145="Yes",M145&gt;120,AND(W145&lt;&gt;"",W145&lt;=Dashboard!$B$4)),"Critical",IF(OR(K145&gt;=Dashboard!$B$6,M145&gt;90),"High",IF(OR(M145&gt;60,W145=""),"Medium","Routine")))))</f>
        <v/>
      </c>
      <c r="Z145" s="24" t="n"/>
      <c r="AA145" s="25">
        <f>IF(A145="","",IF(COUNTIF($A$2:$A$501,A145)&gt;1,"Duplicate AR Record ID",IF(B145="","Missing clinic",IF(C145="","Missing account ID",IF(D145="","Missing payer",IF(F145="","Missing service date",IF(H145="","Missing original charge","")))))))</f>
        <v/>
      </c>
    </row>
    <row r="146">
      <c r="A146" s="18" t="n"/>
      <c r="B146" s="18" t="n"/>
      <c r="C146" s="18" t="n"/>
      <c r="D146" s="18" t="n"/>
      <c r="E146" s="18" t="n"/>
      <c r="F146" s="42" t="n"/>
      <c r="G146" s="42" t="n"/>
      <c r="H146" s="43" t="n"/>
      <c r="I146" s="43" t="n"/>
      <c r="J146" s="43" t="n"/>
      <c r="K146" s="44">
        <f>IF(A146="","",H146-I146-J146)</f>
        <v/>
      </c>
      <c r="L146" s="45">
        <f>IF(A146="","",IF(Dashboard!$B$5="Claim Submitted Date",IF(G146&lt;&gt;"",G146,F146),F146))</f>
        <v/>
      </c>
      <c r="M146" s="23">
        <f>IF(OR(A146="",L146="",Dashboard!$B$4=""),"",MAX(0,Dashboard!$B$4-L146))</f>
        <v/>
      </c>
      <c r="N146" s="23">
        <f>IF(M146="","",IF(M146&lt;=30,"0–30 Days",IF(M146&lt;=60,"31–60 Days",IF(M146&lt;=90,"61–90 Days",IF(M146&lt;=120,"91–120 Days","Over 120 Days")))))</f>
        <v/>
      </c>
      <c r="O146" s="44">
        <f>IF(A146="","",IF(N146="0–30 Days",K146,0))</f>
        <v/>
      </c>
      <c r="P146" s="44">
        <f>IF(A146="","",IF(N146="31–60 Days",K146,0))</f>
        <v/>
      </c>
      <c r="Q146" s="44">
        <f>IF(A146="","",IF(N146="61–90 Days",K146,0))</f>
        <v/>
      </c>
      <c r="R146" s="44">
        <f>IF(A146="","",IF(N146="91–120 Days",K146,0))</f>
        <v/>
      </c>
      <c r="S146" s="44">
        <f>IF(A146="","",IF(N146="Over 120 Days",K146,0))</f>
        <v/>
      </c>
      <c r="T146" s="18" t="n"/>
      <c r="U146" s="18" t="n"/>
      <c r="V146" s="42" t="n"/>
      <c r="W146" s="42" t="n"/>
      <c r="X146" s="18" t="n"/>
      <c r="Y146" s="23">
        <f>IF(A146="","",IF(K146&lt;=0,"Closed/Credit",IF(OR(U146="Yes",M146&gt;120,AND(W146&lt;&gt;"",W146&lt;=Dashboard!$B$4)),"Critical",IF(OR(K146&gt;=Dashboard!$B$6,M146&gt;90),"High",IF(OR(M146&gt;60,W146=""),"Medium","Routine")))))</f>
        <v/>
      </c>
      <c r="Z146" s="24" t="n"/>
      <c r="AA146" s="25">
        <f>IF(A146="","",IF(COUNTIF($A$2:$A$501,A146)&gt;1,"Duplicate AR Record ID",IF(B146="","Missing clinic",IF(C146="","Missing account ID",IF(D146="","Missing payer",IF(F146="","Missing service date",IF(H146="","Missing original charge","")))))))</f>
        <v/>
      </c>
    </row>
    <row r="147">
      <c r="A147" s="18" t="n"/>
      <c r="B147" s="18" t="n"/>
      <c r="C147" s="18" t="n"/>
      <c r="D147" s="18" t="n"/>
      <c r="E147" s="18" t="n"/>
      <c r="F147" s="42" t="n"/>
      <c r="G147" s="42" t="n"/>
      <c r="H147" s="43" t="n"/>
      <c r="I147" s="43" t="n"/>
      <c r="J147" s="43" t="n"/>
      <c r="K147" s="44">
        <f>IF(A147="","",H147-I147-J147)</f>
        <v/>
      </c>
      <c r="L147" s="45">
        <f>IF(A147="","",IF(Dashboard!$B$5="Claim Submitted Date",IF(G147&lt;&gt;"",G147,F147),F147))</f>
        <v/>
      </c>
      <c r="M147" s="23">
        <f>IF(OR(A147="",L147="",Dashboard!$B$4=""),"",MAX(0,Dashboard!$B$4-L147))</f>
        <v/>
      </c>
      <c r="N147" s="23">
        <f>IF(M147="","",IF(M147&lt;=30,"0–30 Days",IF(M147&lt;=60,"31–60 Days",IF(M147&lt;=90,"61–90 Days",IF(M147&lt;=120,"91–120 Days","Over 120 Days")))))</f>
        <v/>
      </c>
      <c r="O147" s="44">
        <f>IF(A147="","",IF(N147="0–30 Days",K147,0))</f>
        <v/>
      </c>
      <c r="P147" s="44">
        <f>IF(A147="","",IF(N147="31–60 Days",K147,0))</f>
        <v/>
      </c>
      <c r="Q147" s="44">
        <f>IF(A147="","",IF(N147="61–90 Days",K147,0))</f>
        <v/>
      </c>
      <c r="R147" s="44">
        <f>IF(A147="","",IF(N147="91–120 Days",K147,0))</f>
        <v/>
      </c>
      <c r="S147" s="44">
        <f>IF(A147="","",IF(N147="Over 120 Days",K147,0))</f>
        <v/>
      </c>
      <c r="T147" s="18" t="n"/>
      <c r="U147" s="18" t="n"/>
      <c r="V147" s="42" t="n"/>
      <c r="W147" s="42" t="n"/>
      <c r="X147" s="18" t="n"/>
      <c r="Y147" s="23">
        <f>IF(A147="","",IF(K147&lt;=0,"Closed/Credit",IF(OR(U147="Yes",M147&gt;120,AND(W147&lt;&gt;"",W147&lt;=Dashboard!$B$4)),"Critical",IF(OR(K147&gt;=Dashboard!$B$6,M147&gt;90),"High",IF(OR(M147&gt;60,W147=""),"Medium","Routine")))))</f>
        <v/>
      </c>
      <c r="Z147" s="24" t="n"/>
      <c r="AA147" s="25">
        <f>IF(A147="","",IF(COUNTIF($A$2:$A$501,A147)&gt;1,"Duplicate AR Record ID",IF(B147="","Missing clinic",IF(C147="","Missing account ID",IF(D147="","Missing payer",IF(F147="","Missing service date",IF(H147="","Missing original charge","")))))))</f>
        <v/>
      </c>
    </row>
    <row r="148">
      <c r="A148" s="18" t="n"/>
      <c r="B148" s="18" t="n"/>
      <c r="C148" s="18" t="n"/>
      <c r="D148" s="18" t="n"/>
      <c r="E148" s="18" t="n"/>
      <c r="F148" s="42" t="n"/>
      <c r="G148" s="42" t="n"/>
      <c r="H148" s="43" t="n"/>
      <c r="I148" s="43" t="n"/>
      <c r="J148" s="43" t="n"/>
      <c r="K148" s="44">
        <f>IF(A148="","",H148-I148-J148)</f>
        <v/>
      </c>
      <c r="L148" s="45">
        <f>IF(A148="","",IF(Dashboard!$B$5="Claim Submitted Date",IF(G148&lt;&gt;"",G148,F148),F148))</f>
        <v/>
      </c>
      <c r="M148" s="23">
        <f>IF(OR(A148="",L148="",Dashboard!$B$4=""),"",MAX(0,Dashboard!$B$4-L148))</f>
        <v/>
      </c>
      <c r="N148" s="23">
        <f>IF(M148="","",IF(M148&lt;=30,"0–30 Days",IF(M148&lt;=60,"31–60 Days",IF(M148&lt;=90,"61–90 Days",IF(M148&lt;=120,"91–120 Days","Over 120 Days")))))</f>
        <v/>
      </c>
      <c r="O148" s="44">
        <f>IF(A148="","",IF(N148="0–30 Days",K148,0))</f>
        <v/>
      </c>
      <c r="P148" s="44">
        <f>IF(A148="","",IF(N148="31–60 Days",K148,0))</f>
        <v/>
      </c>
      <c r="Q148" s="44">
        <f>IF(A148="","",IF(N148="61–90 Days",K148,0))</f>
        <v/>
      </c>
      <c r="R148" s="44">
        <f>IF(A148="","",IF(N148="91–120 Days",K148,0))</f>
        <v/>
      </c>
      <c r="S148" s="44">
        <f>IF(A148="","",IF(N148="Over 120 Days",K148,0))</f>
        <v/>
      </c>
      <c r="T148" s="18" t="n"/>
      <c r="U148" s="18" t="n"/>
      <c r="V148" s="42" t="n"/>
      <c r="W148" s="42" t="n"/>
      <c r="X148" s="18" t="n"/>
      <c r="Y148" s="23">
        <f>IF(A148="","",IF(K148&lt;=0,"Closed/Credit",IF(OR(U148="Yes",M148&gt;120,AND(W148&lt;&gt;"",W148&lt;=Dashboard!$B$4)),"Critical",IF(OR(K148&gt;=Dashboard!$B$6,M148&gt;90),"High",IF(OR(M148&gt;60,W148=""),"Medium","Routine")))))</f>
        <v/>
      </c>
      <c r="Z148" s="24" t="n"/>
      <c r="AA148" s="25">
        <f>IF(A148="","",IF(COUNTIF($A$2:$A$501,A148)&gt;1,"Duplicate AR Record ID",IF(B148="","Missing clinic",IF(C148="","Missing account ID",IF(D148="","Missing payer",IF(F148="","Missing service date",IF(H148="","Missing original charge","")))))))</f>
        <v/>
      </c>
    </row>
    <row r="149">
      <c r="A149" s="18" t="n"/>
      <c r="B149" s="18" t="n"/>
      <c r="C149" s="18" t="n"/>
      <c r="D149" s="18" t="n"/>
      <c r="E149" s="18" t="n"/>
      <c r="F149" s="42" t="n"/>
      <c r="G149" s="42" t="n"/>
      <c r="H149" s="43" t="n"/>
      <c r="I149" s="43" t="n"/>
      <c r="J149" s="43" t="n"/>
      <c r="K149" s="44">
        <f>IF(A149="","",H149-I149-J149)</f>
        <v/>
      </c>
      <c r="L149" s="45">
        <f>IF(A149="","",IF(Dashboard!$B$5="Claim Submitted Date",IF(G149&lt;&gt;"",G149,F149),F149))</f>
        <v/>
      </c>
      <c r="M149" s="23">
        <f>IF(OR(A149="",L149="",Dashboard!$B$4=""),"",MAX(0,Dashboard!$B$4-L149))</f>
        <v/>
      </c>
      <c r="N149" s="23">
        <f>IF(M149="","",IF(M149&lt;=30,"0–30 Days",IF(M149&lt;=60,"31–60 Days",IF(M149&lt;=90,"61–90 Days",IF(M149&lt;=120,"91–120 Days","Over 120 Days")))))</f>
        <v/>
      </c>
      <c r="O149" s="44">
        <f>IF(A149="","",IF(N149="0–30 Days",K149,0))</f>
        <v/>
      </c>
      <c r="P149" s="44">
        <f>IF(A149="","",IF(N149="31–60 Days",K149,0))</f>
        <v/>
      </c>
      <c r="Q149" s="44">
        <f>IF(A149="","",IF(N149="61–90 Days",K149,0))</f>
        <v/>
      </c>
      <c r="R149" s="44">
        <f>IF(A149="","",IF(N149="91–120 Days",K149,0))</f>
        <v/>
      </c>
      <c r="S149" s="44">
        <f>IF(A149="","",IF(N149="Over 120 Days",K149,0))</f>
        <v/>
      </c>
      <c r="T149" s="18" t="n"/>
      <c r="U149" s="18" t="n"/>
      <c r="V149" s="42" t="n"/>
      <c r="W149" s="42" t="n"/>
      <c r="X149" s="18" t="n"/>
      <c r="Y149" s="23">
        <f>IF(A149="","",IF(K149&lt;=0,"Closed/Credit",IF(OR(U149="Yes",M149&gt;120,AND(W149&lt;&gt;"",W149&lt;=Dashboard!$B$4)),"Critical",IF(OR(K149&gt;=Dashboard!$B$6,M149&gt;90),"High",IF(OR(M149&gt;60,W149=""),"Medium","Routine")))))</f>
        <v/>
      </c>
      <c r="Z149" s="24" t="n"/>
      <c r="AA149" s="25">
        <f>IF(A149="","",IF(COUNTIF($A$2:$A$501,A149)&gt;1,"Duplicate AR Record ID",IF(B149="","Missing clinic",IF(C149="","Missing account ID",IF(D149="","Missing payer",IF(F149="","Missing service date",IF(H149="","Missing original charge","")))))))</f>
        <v/>
      </c>
    </row>
    <row r="150">
      <c r="A150" s="18" t="n"/>
      <c r="B150" s="18" t="n"/>
      <c r="C150" s="18" t="n"/>
      <c r="D150" s="18" t="n"/>
      <c r="E150" s="18" t="n"/>
      <c r="F150" s="42" t="n"/>
      <c r="G150" s="42" t="n"/>
      <c r="H150" s="43" t="n"/>
      <c r="I150" s="43" t="n"/>
      <c r="J150" s="43" t="n"/>
      <c r="K150" s="44">
        <f>IF(A150="","",H150-I150-J150)</f>
        <v/>
      </c>
      <c r="L150" s="45">
        <f>IF(A150="","",IF(Dashboard!$B$5="Claim Submitted Date",IF(G150&lt;&gt;"",G150,F150),F150))</f>
        <v/>
      </c>
      <c r="M150" s="23">
        <f>IF(OR(A150="",L150="",Dashboard!$B$4=""),"",MAX(0,Dashboard!$B$4-L150))</f>
        <v/>
      </c>
      <c r="N150" s="23">
        <f>IF(M150="","",IF(M150&lt;=30,"0–30 Days",IF(M150&lt;=60,"31–60 Days",IF(M150&lt;=90,"61–90 Days",IF(M150&lt;=120,"91–120 Days","Over 120 Days")))))</f>
        <v/>
      </c>
      <c r="O150" s="44">
        <f>IF(A150="","",IF(N150="0–30 Days",K150,0))</f>
        <v/>
      </c>
      <c r="P150" s="44">
        <f>IF(A150="","",IF(N150="31–60 Days",K150,0))</f>
        <v/>
      </c>
      <c r="Q150" s="44">
        <f>IF(A150="","",IF(N150="61–90 Days",K150,0))</f>
        <v/>
      </c>
      <c r="R150" s="44">
        <f>IF(A150="","",IF(N150="91–120 Days",K150,0))</f>
        <v/>
      </c>
      <c r="S150" s="44">
        <f>IF(A150="","",IF(N150="Over 120 Days",K150,0))</f>
        <v/>
      </c>
      <c r="T150" s="18" t="n"/>
      <c r="U150" s="18" t="n"/>
      <c r="V150" s="42" t="n"/>
      <c r="W150" s="42" t="n"/>
      <c r="X150" s="18" t="n"/>
      <c r="Y150" s="23">
        <f>IF(A150="","",IF(K150&lt;=0,"Closed/Credit",IF(OR(U150="Yes",M150&gt;120,AND(W150&lt;&gt;"",W150&lt;=Dashboard!$B$4)),"Critical",IF(OR(K150&gt;=Dashboard!$B$6,M150&gt;90),"High",IF(OR(M150&gt;60,W150=""),"Medium","Routine")))))</f>
        <v/>
      </c>
      <c r="Z150" s="24" t="n"/>
      <c r="AA150" s="25">
        <f>IF(A150="","",IF(COUNTIF($A$2:$A$501,A150)&gt;1,"Duplicate AR Record ID",IF(B150="","Missing clinic",IF(C150="","Missing account ID",IF(D150="","Missing payer",IF(F150="","Missing service date",IF(H150="","Missing original charge","")))))))</f>
        <v/>
      </c>
    </row>
    <row r="151">
      <c r="A151" s="18" t="n"/>
      <c r="B151" s="18" t="n"/>
      <c r="C151" s="18" t="n"/>
      <c r="D151" s="18" t="n"/>
      <c r="E151" s="18" t="n"/>
      <c r="F151" s="42" t="n"/>
      <c r="G151" s="42" t="n"/>
      <c r="H151" s="43" t="n"/>
      <c r="I151" s="43" t="n"/>
      <c r="J151" s="43" t="n"/>
      <c r="K151" s="44">
        <f>IF(A151="","",H151-I151-J151)</f>
        <v/>
      </c>
      <c r="L151" s="45">
        <f>IF(A151="","",IF(Dashboard!$B$5="Claim Submitted Date",IF(G151&lt;&gt;"",G151,F151),F151))</f>
        <v/>
      </c>
      <c r="M151" s="23">
        <f>IF(OR(A151="",L151="",Dashboard!$B$4=""),"",MAX(0,Dashboard!$B$4-L151))</f>
        <v/>
      </c>
      <c r="N151" s="23">
        <f>IF(M151="","",IF(M151&lt;=30,"0–30 Days",IF(M151&lt;=60,"31–60 Days",IF(M151&lt;=90,"61–90 Days",IF(M151&lt;=120,"91–120 Days","Over 120 Days")))))</f>
        <v/>
      </c>
      <c r="O151" s="44">
        <f>IF(A151="","",IF(N151="0–30 Days",K151,0))</f>
        <v/>
      </c>
      <c r="P151" s="44">
        <f>IF(A151="","",IF(N151="31–60 Days",K151,0))</f>
        <v/>
      </c>
      <c r="Q151" s="44">
        <f>IF(A151="","",IF(N151="61–90 Days",K151,0))</f>
        <v/>
      </c>
      <c r="R151" s="44">
        <f>IF(A151="","",IF(N151="91–120 Days",K151,0))</f>
        <v/>
      </c>
      <c r="S151" s="44">
        <f>IF(A151="","",IF(N151="Over 120 Days",K151,0))</f>
        <v/>
      </c>
      <c r="T151" s="18" t="n"/>
      <c r="U151" s="18" t="n"/>
      <c r="V151" s="42" t="n"/>
      <c r="W151" s="42" t="n"/>
      <c r="X151" s="18" t="n"/>
      <c r="Y151" s="23">
        <f>IF(A151="","",IF(K151&lt;=0,"Closed/Credit",IF(OR(U151="Yes",M151&gt;120,AND(W151&lt;&gt;"",W151&lt;=Dashboard!$B$4)),"Critical",IF(OR(K151&gt;=Dashboard!$B$6,M151&gt;90),"High",IF(OR(M151&gt;60,W151=""),"Medium","Routine")))))</f>
        <v/>
      </c>
      <c r="Z151" s="24" t="n"/>
      <c r="AA151" s="25">
        <f>IF(A151="","",IF(COUNTIF($A$2:$A$501,A151)&gt;1,"Duplicate AR Record ID",IF(B151="","Missing clinic",IF(C151="","Missing account ID",IF(D151="","Missing payer",IF(F151="","Missing service date",IF(H151="","Missing original charge","")))))))</f>
        <v/>
      </c>
    </row>
    <row r="152">
      <c r="A152" s="18" t="n"/>
      <c r="B152" s="18" t="n"/>
      <c r="C152" s="18" t="n"/>
      <c r="D152" s="18" t="n"/>
      <c r="E152" s="18" t="n"/>
      <c r="F152" s="42" t="n"/>
      <c r="G152" s="42" t="n"/>
      <c r="H152" s="43" t="n"/>
      <c r="I152" s="43" t="n"/>
      <c r="J152" s="43" t="n"/>
      <c r="K152" s="44">
        <f>IF(A152="","",H152-I152-J152)</f>
        <v/>
      </c>
      <c r="L152" s="45">
        <f>IF(A152="","",IF(Dashboard!$B$5="Claim Submitted Date",IF(G152&lt;&gt;"",G152,F152),F152))</f>
        <v/>
      </c>
      <c r="M152" s="23">
        <f>IF(OR(A152="",L152="",Dashboard!$B$4=""),"",MAX(0,Dashboard!$B$4-L152))</f>
        <v/>
      </c>
      <c r="N152" s="23">
        <f>IF(M152="","",IF(M152&lt;=30,"0–30 Days",IF(M152&lt;=60,"31–60 Days",IF(M152&lt;=90,"61–90 Days",IF(M152&lt;=120,"91–120 Days","Over 120 Days")))))</f>
        <v/>
      </c>
      <c r="O152" s="44">
        <f>IF(A152="","",IF(N152="0–30 Days",K152,0))</f>
        <v/>
      </c>
      <c r="P152" s="44">
        <f>IF(A152="","",IF(N152="31–60 Days",K152,0))</f>
        <v/>
      </c>
      <c r="Q152" s="44">
        <f>IF(A152="","",IF(N152="61–90 Days",K152,0))</f>
        <v/>
      </c>
      <c r="R152" s="44">
        <f>IF(A152="","",IF(N152="91–120 Days",K152,0))</f>
        <v/>
      </c>
      <c r="S152" s="44">
        <f>IF(A152="","",IF(N152="Over 120 Days",K152,0))</f>
        <v/>
      </c>
      <c r="T152" s="18" t="n"/>
      <c r="U152" s="18" t="n"/>
      <c r="V152" s="42" t="n"/>
      <c r="W152" s="42" t="n"/>
      <c r="X152" s="18" t="n"/>
      <c r="Y152" s="23">
        <f>IF(A152="","",IF(K152&lt;=0,"Closed/Credit",IF(OR(U152="Yes",M152&gt;120,AND(W152&lt;&gt;"",W152&lt;=Dashboard!$B$4)),"Critical",IF(OR(K152&gt;=Dashboard!$B$6,M152&gt;90),"High",IF(OR(M152&gt;60,W152=""),"Medium","Routine")))))</f>
        <v/>
      </c>
      <c r="Z152" s="24" t="n"/>
      <c r="AA152" s="25">
        <f>IF(A152="","",IF(COUNTIF($A$2:$A$501,A152)&gt;1,"Duplicate AR Record ID",IF(B152="","Missing clinic",IF(C152="","Missing account ID",IF(D152="","Missing payer",IF(F152="","Missing service date",IF(H152="","Missing original charge","")))))))</f>
        <v/>
      </c>
    </row>
    <row r="153">
      <c r="A153" s="18" t="n"/>
      <c r="B153" s="18" t="n"/>
      <c r="C153" s="18" t="n"/>
      <c r="D153" s="18" t="n"/>
      <c r="E153" s="18" t="n"/>
      <c r="F153" s="42" t="n"/>
      <c r="G153" s="42" t="n"/>
      <c r="H153" s="43" t="n"/>
      <c r="I153" s="43" t="n"/>
      <c r="J153" s="43" t="n"/>
      <c r="K153" s="44">
        <f>IF(A153="","",H153-I153-J153)</f>
        <v/>
      </c>
      <c r="L153" s="45">
        <f>IF(A153="","",IF(Dashboard!$B$5="Claim Submitted Date",IF(G153&lt;&gt;"",G153,F153),F153))</f>
        <v/>
      </c>
      <c r="M153" s="23">
        <f>IF(OR(A153="",L153="",Dashboard!$B$4=""),"",MAX(0,Dashboard!$B$4-L153))</f>
        <v/>
      </c>
      <c r="N153" s="23">
        <f>IF(M153="","",IF(M153&lt;=30,"0–30 Days",IF(M153&lt;=60,"31–60 Days",IF(M153&lt;=90,"61–90 Days",IF(M153&lt;=120,"91–120 Days","Over 120 Days")))))</f>
        <v/>
      </c>
      <c r="O153" s="44">
        <f>IF(A153="","",IF(N153="0–30 Days",K153,0))</f>
        <v/>
      </c>
      <c r="P153" s="44">
        <f>IF(A153="","",IF(N153="31–60 Days",K153,0))</f>
        <v/>
      </c>
      <c r="Q153" s="44">
        <f>IF(A153="","",IF(N153="61–90 Days",K153,0))</f>
        <v/>
      </c>
      <c r="R153" s="44">
        <f>IF(A153="","",IF(N153="91–120 Days",K153,0))</f>
        <v/>
      </c>
      <c r="S153" s="44">
        <f>IF(A153="","",IF(N153="Over 120 Days",K153,0))</f>
        <v/>
      </c>
      <c r="T153" s="18" t="n"/>
      <c r="U153" s="18" t="n"/>
      <c r="V153" s="42" t="n"/>
      <c r="W153" s="42" t="n"/>
      <c r="X153" s="18" t="n"/>
      <c r="Y153" s="23">
        <f>IF(A153="","",IF(K153&lt;=0,"Closed/Credit",IF(OR(U153="Yes",M153&gt;120,AND(W153&lt;&gt;"",W153&lt;=Dashboard!$B$4)),"Critical",IF(OR(K153&gt;=Dashboard!$B$6,M153&gt;90),"High",IF(OR(M153&gt;60,W153=""),"Medium","Routine")))))</f>
        <v/>
      </c>
      <c r="Z153" s="24" t="n"/>
      <c r="AA153" s="25">
        <f>IF(A153="","",IF(COUNTIF($A$2:$A$501,A153)&gt;1,"Duplicate AR Record ID",IF(B153="","Missing clinic",IF(C153="","Missing account ID",IF(D153="","Missing payer",IF(F153="","Missing service date",IF(H153="","Missing original charge","")))))))</f>
        <v/>
      </c>
    </row>
    <row r="154">
      <c r="A154" s="18" t="n"/>
      <c r="B154" s="18" t="n"/>
      <c r="C154" s="18" t="n"/>
      <c r="D154" s="18" t="n"/>
      <c r="E154" s="18" t="n"/>
      <c r="F154" s="42" t="n"/>
      <c r="G154" s="42" t="n"/>
      <c r="H154" s="43" t="n"/>
      <c r="I154" s="43" t="n"/>
      <c r="J154" s="43" t="n"/>
      <c r="K154" s="44">
        <f>IF(A154="","",H154-I154-J154)</f>
        <v/>
      </c>
      <c r="L154" s="45">
        <f>IF(A154="","",IF(Dashboard!$B$5="Claim Submitted Date",IF(G154&lt;&gt;"",G154,F154),F154))</f>
        <v/>
      </c>
      <c r="M154" s="23">
        <f>IF(OR(A154="",L154="",Dashboard!$B$4=""),"",MAX(0,Dashboard!$B$4-L154))</f>
        <v/>
      </c>
      <c r="N154" s="23">
        <f>IF(M154="","",IF(M154&lt;=30,"0–30 Days",IF(M154&lt;=60,"31–60 Days",IF(M154&lt;=90,"61–90 Days",IF(M154&lt;=120,"91–120 Days","Over 120 Days")))))</f>
        <v/>
      </c>
      <c r="O154" s="44">
        <f>IF(A154="","",IF(N154="0–30 Days",K154,0))</f>
        <v/>
      </c>
      <c r="P154" s="44">
        <f>IF(A154="","",IF(N154="31–60 Days",K154,0))</f>
        <v/>
      </c>
      <c r="Q154" s="44">
        <f>IF(A154="","",IF(N154="61–90 Days",K154,0))</f>
        <v/>
      </c>
      <c r="R154" s="44">
        <f>IF(A154="","",IF(N154="91–120 Days",K154,0))</f>
        <v/>
      </c>
      <c r="S154" s="44">
        <f>IF(A154="","",IF(N154="Over 120 Days",K154,0))</f>
        <v/>
      </c>
      <c r="T154" s="18" t="n"/>
      <c r="U154" s="18" t="n"/>
      <c r="V154" s="42" t="n"/>
      <c r="W154" s="42" t="n"/>
      <c r="X154" s="18" t="n"/>
      <c r="Y154" s="23">
        <f>IF(A154="","",IF(K154&lt;=0,"Closed/Credit",IF(OR(U154="Yes",M154&gt;120,AND(W154&lt;&gt;"",W154&lt;=Dashboard!$B$4)),"Critical",IF(OR(K154&gt;=Dashboard!$B$6,M154&gt;90),"High",IF(OR(M154&gt;60,W154=""),"Medium","Routine")))))</f>
        <v/>
      </c>
      <c r="Z154" s="24" t="n"/>
      <c r="AA154" s="25">
        <f>IF(A154="","",IF(COUNTIF($A$2:$A$501,A154)&gt;1,"Duplicate AR Record ID",IF(B154="","Missing clinic",IF(C154="","Missing account ID",IF(D154="","Missing payer",IF(F154="","Missing service date",IF(H154="","Missing original charge","")))))))</f>
        <v/>
      </c>
    </row>
    <row r="155">
      <c r="A155" s="18" t="n"/>
      <c r="B155" s="18" t="n"/>
      <c r="C155" s="18" t="n"/>
      <c r="D155" s="18" t="n"/>
      <c r="E155" s="18" t="n"/>
      <c r="F155" s="42" t="n"/>
      <c r="G155" s="42" t="n"/>
      <c r="H155" s="43" t="n"/>
      <c r="I155" s="43" t="n"/>
      <c r="J155" s="43" t="n"/>
      <c r="K155" s="44">
        <f>IF(A155="","",H155-I155-J155)</f>
        <v/>
      </c>
      <c r="L155" s="45">
        <f>IF(A155="","",IF(Dashboard!$B$5="Claim Submitted Date",IF(G155&lt;&gt;"",G155,F155),F155))</f>
        <v/>
      </c>
      <c r="M155" s="23">
        <f>IF(OR(A155="",L155="",Dashboard!$B$4=""),"",MAX(0,Dashboard!$B$4-L155))</f>
        <v/>
      </c>
      <c r="N155" s="23">
        <f>IF(M155="","",IF(M155&lt;=30,"0–30 Days",IF(M155&lt;=60,"31–60 Days",IF(M155&lt;=90,"61–90 Days",IF(M155&lt;=120,"91–120 Days","Over 120 Days")))))</f>
        <v/>
      </c>
      <c r="O155" s="44">
        <f>IF(A155="","",IF(N155="0–30 Days",K155,0))</f>
        <v/>
      </c>
      <c r="P155" s="44">
        <f>IF(A155="","",IF(N155="31–60 Days",K155,0))</f>
        <v/>
      </c>
      <c r="Q155" s="44">
        <f>IF(A155="","",IF(N155="61–90 Days",K155,0))</f>
        <v/>
      </c>
      <c r="R155" s="44">
        <f>IF(A155="","",IF(N155="91–120 Days",K155,0))</f>
        <v/>
      </c>
      <c r="S155" s="44">
        <f>IF(A155="","",IF(N155="Over 120 Days",K155,0))</f>
        <v/>
      </c>
      <c r="T155" s="18" t="n"/>
      <c r="U155" s="18" t="n"/>
      <c r="V155" s="42" t="n"/>
      <c r="W155" s="42" t="n"/>
      <c r="X155" s="18" t="n"/>
      <c r="Y155" s="23">
        <f>IF(A155="","",IF(K155&lt;=0,"Closed/Credit",IF(OR(U155="Yes",M155&gt;120,AND(W155&lt;&gt;"",W155&lt;=Dashboard!$B$4)),"Critical",IF(OR(K155&gt;=Dashboard!$B$6,M155&gt;90),"High",IF(OR(M155&gt;60,W155=""),"Medium","Routine")))))</f>
        <v/>
      </c>
      <c r="Z155" s="24" t="n"/>
      <c r="AA155" s="25">
        <f>IF(A155="","",IF(COUNTIF($A$2:$A$501,A155)&gt;1,"Duplicate AR Record ID",IF(B155="","Missing clinic",IF(C155="","Missing account ID",IF(D155="","Missing payer",IF(F155="","Missing service date",IF(H155="","Missing original charge","")))))))</f>
        <v/>
      </c>
    </row>
    <row r="156">
      <c r="A156" s="18" t="n"/>
      <c r="B156" s="18" t="n"/>
      <c r="C156" s="18" t="n"/>
      <c r="D156" s="18" t="n"/>
      <c r="E156" s="18" t="n"/>
      <c r="F156" s="42" t="n"/>
      <c r="G156" s="42" t="n"/>
      <c r="H156" s="43" t="n"/>
      <c r="I156" s="43" t="n"/>
      <c r="J156" s="43" t="n"/>
      <c r="K156" s="44">
        <f>IF(A156="","",H156-I156-J156)</f>
        <v/>
      </c>
      <c r="L156" s="45">
        <f>IF(A156="","",IF(Dashboard!$B$5="Claim Submitted Date",IF(G156&lt;&gt;"",G156,F156),F156))</f>
        <v/>
      </c>
      <c r="M156" s="23">
        <f>IF(OR(A156="",L156="",Dashboard!$B$4=""),"",MAX(0,Dashboard!$B$4-L156))</f>
        <v/>
      </c>
      <c r="N156" s="23">
        <f>IF(M156="","",IF(M156&lt;=30,"0–30 Days",IF(M156&lt;=60,"31–60 Days",IF(M156&lt;=90,"61–90 Days",IF(M156&lt;=120,"91–120 Days","Over 120 Days")))))</f>
        <v/>
      </c>
      <c r="O156" s="44">
        <f>IF(A156="","",IF(N156="0–30 Days",K156,0))</f>
        <v/>
      </c>
      <c r="P156" s="44">
        <f>IF(A156="","",IF(N156="31–60 Days",K156,0))</f>
        <v/>
      </c>
      <c r="Q156" s="44">
        <f>IF(A156="","",IF(N156="61–90 Days",K156,0))</f>
        <v/>
      </c>
      <c r="R156" s="44">
        <f>IF(A156="","",IF(N156="91–120 Days",K156,0))</f>
        <v/>
      </c>
      <c r="S156" s="44">
        <f>IF(A156="","",IF(N156="Over 120 Days",K156,0))</f>
        <v/>
      </c>
      <c r="T156" s="18" t="n"/>
      <c r="U156" s="18" t="n"/>
      <c r="V156" s="42" t="n"/>
      <c r="W156" s="42" t="n"/>
      <c r="X156" s="18" t="n"/>
      <c r="Y156" s="23">
        <f>IF(A156="","",IF(K156&lt;=0,"Closed/Credit",IF(OR(U156="Yes",M156&gt;120,AND(W156&lt;&gt;"",W156&lt;=Dashboard!$B$4)),"Critical",IF(OR(K156&gt;=Dashboard!$B$6,M156&gt;90),"High",IF(OR(M156&gt;60,W156=""),"Medium","Routine")))))</f>
        <v/>
      </c>
      <c r="Z156" s="24" t="n"/>
      <c r="AA156" s="25">
        <f>IF(A156="","",IF(COUNTIF($A$2:$A$501,A156)&gt;1,"Duplicate AR Record ID",IF(B156="","Missing clinic",IF(C156="","Missing account ID",IF(D156="","Missing payer",IF(F156="","Missing service date",IF(H156="","Missing original charge","")))))))</f>
        <v/>
      </c>
    </row>
    <row r="157">
      <c r="A157" s="18" t="n"/>
      <c r="B157" s="18" t="n"/>
      <c r="C157" s="18" t="n"/>
      <c r="D157" s="18" t="n"/>
      <c r="E157" s="18" t="n"/>
      <c r="F157" s="42" t="n"/>
      <c r="G157" s="42" t="n"/>
      <c r="H157" s="43" t="n"/>
      <c r="I157" s="43" t="n"/>
      <c r="J157" s="43" t="n"/>
      <c r="K157" s="44">
        <f>IF(A157="","",H157-I157-J157)</f>
        <v/>
      </c>
      <c r="L157" s="45">
        <f>IF(A157="","",IF(Dashboard!$B$5="Claim Submitted Date",IF(G157&lt;&gt;"",G157,F157),F157))</f>
        <v/>
      </c>
      <c r="M157" s="23">
        <f>IF(OR(A157="",L157="",Dashboard!$B$4=""),"",MAX(0,Dashboard!$B$4-L157))</f>
        <v/>
      </c>
      <c r="N157" s="23">
        <f>IF(M157="","",IF(M157&lt;=30,"0–30 Days",IF(M157&lt;=60,"31–60 Days",IF(M157&lt;=90,"61–90 Days",IF(M157&lt;=120,"91–120 Days","Over 120 Days")))))</f>
        <v/>
      </c>
      <c r="O157" s="44">
        <f>IF(A157="","",IF(N157="0–30 Days",K157,0))</f>
        <v/>
      </c>
      <c r="P157" s="44">
        <f>IF(A157="","",IF(N157="31–60 Days",K157,0))</f>
        <v/>
      </c>
      <c r="Q157" s="44">
        <f>IF(A157="","",IF(N157="61–90 Days",K157,0))</f>
        <v/>
      </c>
      <c r="R157" s="44">
        <f>IF(A157="","",IF(N157="91–120 Days",K157,0))</f>
        <v/>
      </c>
      <c r="S157" s="44">
        <f>IF(A157="","",IF(N157="Over 120 Days",K157,0))</f>
        <v/>
      </c>
      <c r="T157" s="18" t="n"/>
      <c r="U157" s="18" t="n"/>
      <c r="V157" s="42" t="n"/>
      <c r="W157" s="42" t="n"/>
      <c r="X157" s="18" t="n"/>
      <c r="Y157" s="23">
        <f>IF(A157="","",IF(K157&lt;=0,"Closed/Credit",IF(OR(U157="Yes",M157&gt;120,AND(W157&lt;&gt;"",W157&lt;=Dashboard!$B$4)),"Critical",IF(OR(K157&gt;=Dashboard!$B$6,M157&gt;90),"High",IF(OR(M157&gt;60,W157=""),"Medium","Routine")))))</f>
        <v/>
      </c>
      <c r="Z157" s="24" t="n"/>
      <c r="AA157" s="25">
        <f>IF(A157="","",IF(COUNTIF($A$2:$A$501,A157)&gt;1,"Duplicate AR Record ID",IF(B157="","Missing clinic",IF(C157="","Missing account ID",IF(D157="","Missing payer",IF(F157="","Missing service date",IF(H157="","Missing original charge","")))))))</f>
        <v/>
      </c>
    </row>
    <row r="158">
      <c r="A158" s="18" t="n"/>
      <c r="B158" s="18" t="n"/>
      <c r="C158" s="18" t="n"/>
      <c r="D158" s="18" t="n"/>
      <c r="E158" s="18" t="n"/>
      <c r="F158" s="42" t="n"/>
      <c r="G158" s="42" t="n"/>
      <c r="H158" s="43" t="n"/>
      <c r="I158" s="43" t="n"/>
      <c r="J158" s="43" t="n"/>
      <c r="K158" s="44">
        <f>IF(A158="","",H158-I158-J158)</f>
        <v/>
      </c>
      <c r="L158" s="45">
        <f>IF(A158="","",IF(Dashboard!$B$5="Claim Submitted Date",IF(G158&lt;&gt;"",G158,F158),F158))</f>
        <v/>
      </c>
      <c r="M158" s="23">
        <f>IF(OR(A158="",L158="",Dashboard!$B$4=""),"",MAX(0,Dashboard!$B$4-L158))</f>
        <v/>
      </c>
      <c r="N158" s="23">
        <f>IF(M158="","",IF(M158&lt;=30,"0–30 Days",IF(M158&lt;=60,"31–60 Days",IF(M158&lt;=90,"61–90 Days",IF(M158&lt;=120,"91–120 Days","Over 120 Days")))))</f>
        <v/>
      </c>
      <c r="O158" s="44">
        <f>IF(A158="","",IF(N158="0–30 Days",K158,0))</f>
        <v/>
      </c>
      <c r="P158" s="44">
        <f>IF(A158="","",IF(N158="31–60 Days",K158,0))</f>
        <v/>
      </c>
      <c r="Q158" s="44">
        <f>IF(A158="","",IF(N158="61–90 Days",K158,0))</f>
        <v/>
      </c>
      <c r="R158" s="44">
        <f>IF(A158="","",IF(N158="91–120 Days",K158,0))</f>
        <v/>
      </c>
      <c r="S158" s="44">
        <f>IF(A158="","",IF(N158="Over 120 Days",K158,0))</f>
        <v/>
      </c>
      <c r="T158" s="18" t="n"/>
      <c r="U158" s="18" t="n"/>
      <c r="V158" s="42" t="n"/>
      <c r="W158" s="42" t="n"/>
      <c r="X158" s="18" t="n"/>
      <c r="Y158" s="23">
        <f>IF(A158="","",IF(K158&lt;=0,"Closed/Credit",IF(OR(U158="Yes",M158&gt;120,AND(W158&lt;&gt;"",W158&lt;=Dashboard!$B$4)),"Critical",IF(OR(K158&gt;=Dashboard!$B$6,M158&gt;90),"High",IF(OR(M158&gt;60,W158=""),"Medium","Routine")))))</f>
        <v/>
      </c>
      <c r="Z158" s="24" t="n"/>
      <c r="AA158" s="25">
        <f>IF(A158="","",IF(COUNTIF($A$2:$A$501,A158)&gt;1,"Duplicate AR Record ID",IF(B158="","Missing clinic",IF(C158="","Missing account ID",IF(D158="","Missing payer",IF(F158="","Missing service date",IF(H158="","Missing original charge","")))))))</f>
        <v/>
      </c>
    </row>
    <row r="159">
      <c r="A159" s="18" t="n"/>
      <c r="B159" s="18" t="n"/>
      <c r="C159" s="18" t="n"/>
      <c r="D159" s="18" t="n"/>
      <c r="E159" s="18" t="n"/>
      <c r="F159" s="42" t="n"/>
      <c r="G159" s="42" t="n"/>
      <c r="H159" s="43" t="n"/>
      <c r="I159" s="43" t="n"/>
      <c r="J159" s="43" t="n"/>
      <c r="K159" s="44">
        <f>IF(A159="","",H159-I159-J159)</f>
        <v/>
      </c>
      <c r="L159" s="45">
        <f>IF(A159="","",IF(Dashboard!$B$5="Claim Submitted Date",IF(G159&lt;&gt;"",G159,F159),F159))</f>
        <v/>
      </c>
      <c r="M159" s="23">
        <f>IF(OR(A159="",L159="",Dashboard!$B$4=""),"",MAX(0,Dashboard!$B$4-L159))</f>
        <v/>
      </c>
      <c r="N159" s="23">
        <f>IF(M159="","",IF(M159&lt;=30,"0–30 Days",IF(M159&lt;=60,"31–60 Days",IF(M159&lt;=90,"61–90 Days",IF(M159&lt;=120,"91–120 Days","Over 120 Days")))))</f>
        <v/>
      </c>
      <c r="O159" s="44">
        <f>IF(A159="","",IF(N159="0–30 Days",K159,0))</f>
        <v/>
      </c>
      <c r="P159" s="44">
        <f>IF(A159="","",IF(N159="31–60 Days",K159,0))</f>
        <v/>
      </c>
      <c r="Q159" s="44">
        <f>IF(A159="","",IF(N159="61–90 Days",K159,0))</f>
        <v/>
      </c>
      <c r="R159" s="44">
        <f>IF(A159="","",IF(N159="91–120 Days",K159,0))</f>
        <v/>
      </c>
      <c r="S159" s="44">
        <f>IF(A159="","",IF(N159="Over 120 Days",K159,0))</f>
        <v/>
      </c>
      <c r="T159" s="18" t="n"/>
      <c r="U159" s="18" t="n"/>
      <c r="V159" s="42" t="n"/>
      <c r="W159" s="42" t="n"/>
      <c r="X159" s="18" t="n"/>
      <c r="Y159" s="23">
        <f>IF(A159="","",IF(K159&lt;=0,"Closed/Credit",IF(OR(U159="Yes",M159&gt;120,AND(W159&lt;&gt;"",W159&lt;=Dashboard!$B$4)),"Critical",IF(OR(K159&gt;=Dashboard!$B$6,M159&gt;90),"High",IF(OR(M159&gt;60,W159=""),"Medium","Routine")))))</f>
        <v/>
      </c>
      <c r="Z159" s="24" t="n"/>
      <c r="AA159" s="25">
        <f>IF(A159="","",IF(COUNTIF($A$2:$A$501,A159)&gt;1,"Duplicate AR Record ID",IF(B159="","Missing clinic",IF(C159="","Missing account ID",IF(D159="","Missing payer",IF(F159="","Missing service date",IF(H159="","Missing original charge","")))))))</f>
        <v/>
      </c>
    </row>
    <row r="160">
      <c r="A160" s="18" t="n"/>
      <c r="B160" s="18" t="n"/>
      <c r="C160" s="18" t="n"/>
      <c r="D160" s="18" t="n"/>
      <c r="E160" s="18" t="n"/>
      <c r="F160" s="42" t="n"/>
      <c r="G160" s="42" t="n"/>
      <c r="H160" s="43" t="n"/>
      <c r="I160" s="43" t="n"/>
      <c r="J160" s="43" t="n"/>
      <c r="K160" s="44">
        <f>IF(A160="","",H160-I160-J160)</f>
        <v/>
      </c>
      <c r="L160" s="45">
        <f>IF(A160="","",IF(Dashboard!$B$5="Claim Submitted Date",IF(G160&lt;&gt;"",G160,F160),F160))</f>
        <v/>
      </c>
      <c r="M160" s="23">
        <f>IF(OR(A160="",L160="",Dashboard!$B$4=""),"",MAX(0,Dashboard!$B$4-L160))</f>
        <v/>
      </c>
      <c r="N160" s="23">
        <f>IF(M160="","",IF(M160&lt;=30,"0–30 Days",IF(M160&lt;=60,"31–60 Days",IF(M160&lt;=90,"61–90 Days",IF(M160&lt;=120,"91–120 Days","Over 120 Days")))))</f>
        <v/>
      </c>
      <c r="O160" s="44">
        <f>IF(A160="","",IF(N160="0–30 Days",K160,0))</f>
        <v/>
      </c>
      <c r="P160" s="44">
        <f>IF(A160="","",IF(N160="31–60 Days",K160,0))</f>
        <v/>
      </c>
      <c r="Q160" s="44">
        <f>IF(A160="","",IF(N160="61–90 Days",K160,0))</f>
        <v/>
      </c>
      <c r="R160" s="44">
        <f>IF(A160="","",IF(N160="91–120 Days",K160,0))</f>
        <v/>
      </c>
      <c r="S160" s="44">
        <f>IF(A160="","",IF(N160="Over 120 Days",K160,0))</f>
        <v/>
      </c>
      <c r="T160" s="18" t="n"/>
      <c r="U160" s="18" t="n"/>
      <c r="V160" s="42" t="n"/>
      <c r="W160" s="42" t="n"/>
      <c r="X160" s="18" t="n"/>
      <c r="Y160" s="23">
        <f>IF(A160="","",IF(K160&lt;=0,"Closed/Credit",IF(OR(U160="Yes",M160&gt;120,AND(W160&lt;&gt;"",W160&lt;=Dashboard!$B$4)),"Critical",IF(OR(K160&gt;=Dashboard!$B$6,M160&gt;90),"High",IF(OR(M160&gt;60,W160=""),"Medium","Routine")))))</f>
        <v/>
      </c>
      <c r="Z160" s="24" t="n"/>
      <c r="AA160" s="25">
        <f>IF(A160="","",IF(COUNTIF($A$2:$A$501,A160)&gt;1,"Duplicate AR Record ID",IF(B160="","Missing clinic",IF(C160="","Missing account ID",IF(D160="","Missing payer",IF(F160="","Missing service date",IF(H160="","Missing original charge","")))))))</f>
        <v/>
      </c>
    </row>
    <row r="161">
      <c r="A161" s="18" t="n"/>
      <c r="B161" s="18" t="n"/>
      <c r="C161" s="18" t="n"/>
      <c r="D161" s="18" t="n"/>
      <c r="E161" s="18" t="n"/>
      <c r="F161" s="42" t="n"/>
      <c r="G161" s="42" t="n"/>
      <c r="H161" s="43" t="n"/>
      <c r="I161" s="43" t="n"/>
      <c r="J161" s="43" t="n"/>
      <c r="K161" s="44">
        <f>IF(A161="","",H161-I161-J161)</f>
        <v/>
      </c>
      <c r="L161" s="45">
        <f>IF(A161="","",IF(Dashboard!$B$5="Claim Submitted Date",IF(G161&lt;&gt;"",G161,F161),F161))</f>
        <v/>
      </c>
      <c r="M161" s="23">
        <f>IF(OR(A161="",L161="",Dashboard!$B$4=""),"",MAX(0,Dashboard!$B$4-L161))</f>
        <v/>
      </c>
      <c r="N161" s="23">
        <f>IF(M161="","",IF(M161&lt;=30,"0–30 Days",IF(M161&lt;=60,"31–60 Days",IF(M161&lt;=90,"61–90 Days",IF(M161&lt;=120,"91–120 Days","Over 120 Days")))))</f>
        <v/>
      </c>
      <c r="O161" s="44">
        <f>IF(A161="","",IF(N161="0–30 Days",K161,0))</f>
        <v/>
      </c>
      <c r="P161" s="44">
        <f>IF(A161="","",IF(N161="31–60 Days",K161,0))</f>
        <v/>
      </c>
      <c r="Q161" s="44">
        <f>IF(A161="","",IF(N161="61–90 Days",K161,0))</f>
        <v/>
      </c>
      <c r="R161" s="44">
        <f>IF(A161="","",IF(N161="91–120 Days",K161,0))</f>
        <v/>
      </c>
      <c r="S161" s="44">
        <f>IF(A161="","",IF(N161="Over 120 Days",K161,0))</f>
        <v/>
      </c>
      <c r="T161" s="18" t="n"/>
      <c r="U161" s="18" t="n"/>
      <c r="V161" s="42" t="n"/>
      <c r="W161" s="42" t="n"/>
      <c r="X161" s="18" t="n"/>
      <c r="Y161" s="23">
        <f>IF(A161="","",IF(K161&lt;=0,"Closed/Credit",IF(OR(U161="Yes",M161&gt;120,AND(W161&lt;&gt;"",W161&lt;=Dashboard!$B$4)),"Critical",IF(OR(K161&gt;=Dashboard!$B$6,M161&gt;90),"High",IF(OR(M161&gt;60,W161=""),"Medium","Routine")))))</f>
        <v/>
      </c>
      <c r="Z161" s="24" t="n"/>
      <c r="AA161" s="25">
        <f>IF(A161="","",IF(COUNTIF($A$2:$A$501,A161)&gt;1,"Duplicate AR Record ID",IF(B161="","Missing clinic",IF(C161="","Missing account ID",IF(D161="","Missing payer",IF(F161="","Missing service date",IF(H161="","Missing original charge","")))))))</f>
        <v/>
      </c>
    </row>
    <row r="162">
      <c r="A162" s="18" t="n"/>
      <c r="B162" s="18" t="n"/>
      <c r="C162" s="18" t="n"/>
      <c r="D162" s="18" t="n"/>
      <c r="E162" s="18" t="n"/>
      <c r="F162" s="42" t="n"/>
      <c r="G162" s="42" t="n"/>
      <c r="H162" s="43" t="n"/>
      <c r="I162" s="43" t="n"/>
      <c r="J162" s="43" t="n"/>
      <c r="K162" s="44">
        <f>IF(A162="","",H162-I162-J162)</f>
        <v/>
      </c>
      <c r="L162" s="45">
        <f>IF(A162="","",IF(Dashboard!$B$5="Claim Submitted Date",IF(G162&lt;&gt;"",G162,F162),F162))</f>
        <v/>
      </c>
      <c r="M162" s="23">
        <f>IF(OR(A162="",L162="",Dashboard!$B$4=""),"",MAX(0,Dashboard!$B$4-L162))</f>
        <v/>
      </c>
      <c r="N162" s="23">
        <f>IF(M162="","",IF(M162&lt;=30,"0–30 Days",IF(M162&lt;=60,"31–60 Days",IF(M162&lt;=90,"61–90 Days",IF(M162&lt;=120,"91–120 Days","Over 120 Days")))))</f>
        <v/>
      </c>
      <c r="O162" s="44">
        <f>IF(A162="","",IF(N162="0–30 Days",K162,0))</f>
        <v/>
      </c>
      <c r="P162" s="44">
        <f>IF(A162="","",IF(N162="31–60 Days",K162,0))</f>
        <v/>
      </c>
      <c r="Q162" s="44">
        <f>IF(A162="","",IF(N162="61–90 Days",K162,0))</f>
        <v/>
      </c>
      <c r="R162" s="44">
        <f>IF(A162="","",IF(N162="91–120 Days",K162,0))</f>
        <v/>
      </c>
      <c r="S162" s="44">
        <f>IF(A162="","",IF(N162="Over 120 Days",K162,0))</f>
        <v/>
      </c>
      <c r="T162" s="18" t="n"/>
      <c r="U162" s="18" t="n"/>
      <c r="V162" s="42" t="n"/>
      <c r="W162" s="42" t="n"/>
      <c r="X162" s="18" t="n"/>
      <c r="Y162" s="23">
        <f>IF(A162="","",IF(K162&lt;=0,"Closed/Credit",IF(OR(U162="Yes",M162&gt;120,AND(W162&lt;&gt;"",W162&lt;=Dashboard!$B$4)),"Critical",IF(OR(K162&gt;=Dashboard!$B$6,M162&gt;90),"High",IF(OR(M162&gt;60,W162=""),"Medium","Routine")))))</f>
        <v/>
      </c>
      <c r="Z162" s="24" t="n"/>
      <c r="AA162" s="25">
        <f>IF(A162="","",IF(COUNTIF($A$2:$A$501,A162)&gt;1,"Duplicate AR Record ID",IF(B162="","Missing clinic",IF(C162="","Missing account ID",IF(D162="","Missing payer",IF(F162="","Missing service date",IF(H162="","Missing original charge","")))))))</f>
        <v/>
      </c>
    </row>
    <row r="163">
      <c r="A163" s="18" t="n"/>
      <c r="B163" s="18" t="n"/>
      <c r="C163" s="18" t="n"/>
      <c r="D163" s="18" t="n"/>
      <c r="E163" s="18" t="n"/>
      <c r="F163" s="42" t="n"/>
      <c r="G163" s="42" t="n"/>
      <c r="H163" s="43" t="n"/>
      <c r="I163" s="43" t="n"/>
      <c r="J163" s="43" t="n"/>
      <c r="K163" s="44">
        <f>IF(A163="","",H163-I163-J163)</f>
        <v/>
      </c>
      <c r="L163" s="45">
        <f>IF(A163="","",IF(Dashboard!$B$5="Claim Submitted Date",IF(G163&lt;&gt;"",G163,F163),F163))</f>
        <v/>
      </c>
      <c r="M163" s="23">
        <f>IF(OR(A163="",L163="",Dashboard!$B$4=""),"",MAX(0,Dashboard!$B$4-L163))</f>
        <v/>
      </c>
      <c r="N163" s="23">
        <f>IF(M163="","",IF(M163&lt;=30,"0–30 Days",IF(M163&lt;=60,"31–60 Days",IF(M163&lt;=90,"61–90 Days",IF(M163&lt;=120,"91–120 Days","Over 120 Days")))))</f>
        <v/>
      </c>
      <c r="O163" s="44">
        <f>IF(A163="","",IF(N163="0–30 Days",K163,0))</f>
        <v/>
      </c>
      <c r="P163" s="44">
        <f>IF(A163="","",IF(N163="31–60 Days",K163,0))</f>
        <v/>
      </c>
      <c r="Q163" s="44">
        <f>IF(A163="","",IF(N163="61–90 Days",K163,0))</f>
        <v/>
      </c>
      <c r="R163" s="44">
        <f>IF(A163="","",IF(N163="91–120 Days",K163,0))</f>
        <v/>
      </c>
      <c r="S163" s="44">
        <f>IF(A163="","",IF(N163="Over 120 Days",K163,0))</f>
        <v/>
      </c>
      <c r="T163" s="18" t="n"/>
      <c r="U163" s="18" t="n"/>
      <c r="V163" s="42" t="n"/>
      <c r="W163" s="42" t="n"/>
      <c r="X163" s="18" t="n"/>
      <c r="Y163" s="23">
        <f>IF(A163="","",IF(K163&lt;=0,"Closed/Credit",IF(OR(U163="Yes",M163&gt;120,AND(W163&lt;&gt;"",W163&lt;=Dashboard!$B$4)),"Critical",IF(OR(K163&gt;=Dashboard!$B$6,M163&gt;90),"High",IF(OR(M163&gt;60,W163=""),"Medium","Routine")))))</f>
        <v/>
      </c>
      <c r="Z163" s="24" t="n"/>
      <c r="AA163" s="25">
        <f>IF(A163="","",IF(COUNTIF($A$2:$A$501,A163)&gt;1,"Duplicate AR Record ID",IF(B163="","Missing clinic",IF(C163="","Missing account ID",IF(D163="","Missing payer",IF(F163="","Missing service date",IF(H163="","Missing original charge","")))))))</f>
        <v/>
      </c>
    </row>
    <row r="164">
      <c r="A164" s="18" t="n"/>
      <c r="B164" s="18" t="n"/>
      <c r="C164" s="18" t="n"/>
      <c r="D164" s="18" t="n"/>
      <c r="E164" s="18" t="n"/>
      <c r="F164" s="42" t="n"/>
      <c r="G164" s="42" t="n"/>
      <c r="H164" s="43" t="n"/>
      <c r="I164" s="43" t="n"/>
      <c r="J164" s="43" t="n"/>
      <c r="K164" s="44">
        <f>IF(A164="","",H164-I164-J164)</f>
        <v/>
      </c>
      <c r="L164" s="45">
        <f>IF(A164="","",IF(Dashboard!$B$5="Claim Submitted Date",IF(G164&lt;&gt;"",G164,F164),F164))</f>
        <v/>
      </c>
      <c r="M164" s="23">
        <f>IF(OR(A164="",L164="",Dashboard!$B$4=""),"",MAX(0,Dashboard!$B$4-L164))</f>
        <v/>
      </c>
      <c r="N164" s="23">
        <f>IF(M164="","",IF(M164&lt;=30,"0–30 Days",IF(M164&lt;=60,"31–60 Days",IF(M164&lt;=90,"61–90 Days",IF(M164&lt;=120,"91–120 Days","Over 120 Days")))))</f>
        <v/>
      </c>
      <c r="O164" s="44">
        <f>IF(A164="","",IF(N164="0–30 Days",K164,0))</f>
        <v/>
      </c>
      <c r="P164" s="44">
        <f>IF(A164="","",IF(N164="31–60 Days",K164,0))</f>
        <v/>
      </c>
      <c r="Q164" s="44">
        <f>IF(A164="","",IF(N164="61–90 Days",K164,0))</f>
        <v/>
      </c>
      <c r="R164" s="44">
        <f>IF(A164="","",IF(N164="91–120 Days",K164,0))</f>
        <v/>
      </c>
      <c r="S164" s="44">
        <f>IF(A164="","",IF(N164="Over 120 Days",K164,0))</f>
        <v/>
      </c>
      <c r="T164" s="18" t="n"/>
      <c r="U164" s="18" t="n"/>
      <c r="V164" s="42" t="n"/>
      <c r="W164" s="42" t="n"/>
      <c r="X164" s="18" t="n"/>
      <c r="Y164" s="23">
        <f>IF(A164="","",IF(K164&lt;=0,"Closed/Credit",IF(OR(U164="Yes",M164&gt;120,AND(W164&lt;&gt;"",W164&lt;=Dashboard!$B$4)),"Critical",IF(OR(K164&gt;=Dashboard!$B$6,M164&gt;90),"High",IF(OR(M164&gt;60,W164=""),"Medium","Routine")))))</f>
        <v/>
      </c>
      <c r="Z164" s="24" t="n"/>
      <c r="AA164" s="25">
        <f>IF(A164="","",IF(COUNTIF($A$2:$A$501,A164)&gt;1,"Duplicate AR Record ID",IF(B164="","Missing clinic",IF(C164="","Missing account ID",IF(D164="","Missing payer",IF(F164="","Missing service date",IF(H164="","Missing original charge","")))))))</f>
        <v/>
      </c>
    </row>
    <row r="165">
      <c r="A165" s="18" t="n"/>
      <c r="B165" s="18" t="n"/>
      <c r="C165" s="18" t="n"/>
      <c r="D165" s="18" t="n"/>
      <c r="E165" s="18" t="n"/>
      <c r="F165" s="42" t="n"/>
      <c r="G165" s="42" t="n"/>
      <c r="H165" s="43" t="n"/>
      <c r="I165" s="43" t="n"/>
      <c r="J165" s="43" t="n"/>
      <c r="K165" s="44">
        <f>IF(A165="","",H165-I165-J165)</f>
        <v/>
      </c>
      <c r="L165" s="45">
        <f>IF(A165="","",IF(Dashboard!$B$5="Claim Submitted Date",IF(G165&lt;&gt;"",G165,F165),F165))</f>
        <v/>
      </c>
      <c r="M165" s="23">
        <f>IF(OR(A165="",L165="",Dashboard!$B$4=""),"",MAX(0,Dashboard!$B$4-L165))</f>
        <v/>
      </c>
      <c r="N165" s="23">
        <f>IF(M165="","",IF(M165&lt;=30,"0–30 Days",IF(M165&lt;=60,"31–60 Days",IF(M165&lt;=90,"61–90 Days",IF(M165&lt;=120,"91–120 Days","Over 120 Days")))))</f>
        <v/>
      </c>
      <c r="O165" s="44">
        <f>IF(A165="","",IF(N165="0–30 Days",K165,0))</f>
        <v/>
      </c>
      <c r="P165" s="44">
        <f>IF(A165="","",IF(N165="31–60 Days",K165,0))</f>
        <v/>
      </c>
      <c r="Q165" s="44">
        <f>IF(A165="","",IF(N165="61–90 Days",K165,0))</f>
        <v/>
      </c>
      <c r="R165" s="44">
        <f>IF(A165="","",IF(N165="91–120 Days",K165,0))</f>
        <v/>
      </c>
      <c r="S165" s="44">
        <f>IF(A165="","",IF(N165="Over 120 Days",K165,0))</f>
        <v/>
      </c>
      <c r="T165" s="18" t="n"/>
      <c r="U165" s="18" t="n"/>
      <c r="V165" s="42" t="n"/>
      <c r="W165" s="42" t="n"/>
      <c r="X165" s="18" t="n"/>
      <c r="Y165" s="23">
        <f>IF(A165="","",IF(K165&lt;=0,"Closed/Credit",IF(OR(U165="Yes",M165&gt;120,AND(W165&lt;&gt;"",W165&lt;=Dashboard!$B$4)),"Critical",IF(OR(K165&gt;=Dashboard!$B$6,M165&gt;90),"High",IF(OR(M165&gt;60,W165=""),"Medium","Routine")))))</f>
        <v/>
      </c>
      <c r="Z165" s="24" t="n"/>
      <c r="AA165" s="25">
        <f>IF(A165="","",IF(COUNTIF($A$2:$A$501,A165)&gt;1,"Duplicate AR Record ID",IF(B165="","Missing clinic",IF(C165="","Missing account ID",IF(D165="","Missing payer",IF(F165="","Missing service date",IF(H165="","Missing original charge","")))))))</f>
        <v/>
      </c>
    </row>
    <row r="166">
      <c r="A166" s="18" t="n"/>
      <c r="B166" s="18" t="n"/>
      <c r="C166" s="18" t="n"/>
      <c r="D166" s="18" t="n"/>
      <c r="E166" s="18" t="n"/>
      <c r="F166" s="42" t="n"/>
      <c r="G166" s="42" t="n"/>
      <c r="H166" s="43" t="n"/>
      <c r="I166" s="43" t="n"/>
      <c r="J166" s="43" t="n"/>
      <c r="K166" s="44">
        <f>IF(A166="","",H166-I166-J166)</f>
        <v/>
      </c>
      <c r="L166" s="45">
        <f>IF(A166="","",IF(Dashboard!$B$5="Claim Submitted Date",IF(G166&lt;&gt;"",G166,F166),F166))</f>
        <v/>
      </c>
      <c r="M166" s="23">
        <f>IF(OR(A166="",L166="",Dashboard!$B$4=""),"",MAX(0,Dashboard!$B$4-L166))</f>
        <v/>
      </c>
      <c r="N166" s="23">
        <f>IF(M166="","",IF(M166&lt;=30,"0–30 Days",IF(M166&lt;=60,"31–60 Days",IF(M166&lt;=90,"61–90 Days",IF(M166&lt;=120,"91–120 Days","Over 120 Days")))))</f>
        <v/>
      </c>
      <c r="O166" s="44">
        <f>IF(A166="","",IF(N166="0–30 Days",K166,0))</f>
        <v/>
      </c>
      <c r="P166" s="44">
        <f>IF(A166="","",IF(N166="31–60 Days",K166,0))</f>
        <v/>
      </c>
      <c r="Q166" s="44">
        <f>IF(A166="","",IF(N166="61–90 Days",K166,0))</f>
        <v/>
      </c>
      <c r="R166" s="44">
        <f>IF(A166="","",IF(N166="91–120 Days",K166,0))</f>
        <v/>
      </c>
      <c r="S166" s="44">
        <f>IF(A166="","",IF(N166="Over 120 Days",K166,0))</f>
        <v/>
      </c>
      <c r="T166" s="18" t="n"/>
      <c r="U166" s="18" t="n"/>
      <c r="V166" s="42" t="n"/>
      <c r="W166" s="42" t="n"/>
      <c r="X166" s="18" t="n"/>
      <c r="Y166" s="23">
        <f>IF(A166="","",IF(K166&lt;=0,"Closed/Credit",IF(OR(U166="Yes",M166&gt;120,AND(W166&lt;&gt;"",W166&lt;=Dashboard!$B$4)),"Critical",IF(OR(K166&gt;=Dashboard!$B$6,M166&gt;90),"High",IF(OR(M166&gt;60,W166=""),"Medium","Routine")))))</f>
        <v/>
      </c>
      <c r="Z166" s="24" t="n"/>
      <c r="AA166" s="25">
        <f>IF(A166="","",IF(COUNTIF($A$2:$A$501,A166)&gt;1,"Duplicate AR Record ID",IF(B166="","Missing clinic",IF(C166="","Missing account ID",IF(D166="","Missing payer",IF(F166="","Missing service date",IF(H166="","Missing original charge","")))))))</f>
        <v/>
      </c>
    </row>
    <row r="167">
      <c r="A167" s="18" t="n"/>
      <c r="B167" s="18" t="n"/>
      <c r="C167" s="18" t="n"/>
      <c r="D167" s="18" t="n"/>
      <c r="E167" s="18" t="n"/>
      <c r="F167" s="42" t="n"/>
      <c r="G167" s="42" t="n"/>
      <c r="H167" s="43" t="n"/>
      <c r="I167" s="43" t="n"/>
      <c r="J167" s="43" t="n"/>
      <c r="K167" s="44">
        <f>IF(A167="","",H167-I167-J167)</f>
        <v/>
      </c>
      <c r="L167" s="45">
        <f>IF(A167="","",IF(Dashboard!$B$5="Claim Submitted Date",IF(G167&lt;&gt;"",G167,F167),F167))</f>
        <v/>
      </c>
      <c r="M167" s="23">
        <f>IF(OR(A167="",L167="",Dashboard!$B$4=""),"",MAX(0,Dashboard!$B$4-L167))</f>
        <v/>
      </c>
      <c r="N167" s="23">
        <f>IF(M167="","",IF(M167&lt;=30,"0–30 Days",IF(M167&lt;=60,"31–60 Days",IF(M167&lt;=90,"61–90 Days",IF(M167&lt;=120,"91–120 Days","Over 120 Days")))))</f>
        <v/>
      </c>
      <c r="O167" s="44">
        <f>IF(A167="","",IF(N167="0–30 Days",K167,0))</f>
        <v/>
      </c>
      <c r="P167" s="44">
        <f>IF(A167="","",IF(N167="31–60 Days",K167,0))</f>
        <v/>
      </c>
      <c r="Q167" s="44">
        <f>IF(A167="","",IF(N167="61–90 Days",K167,0))</f>
        <v/>
      </c>
      <c r="R167" s="44">
        <f>IF(A167="","",IF(N167="91–120 Days",K167,0))</f>
        <v/>
      </c>
      <c r="S167" s="44">
        <f>IF(A167="","",IF(N167="Over 120 Days",K167,0))</f>
        <v/>
      </c>
      <c r="T167" s="18" t="n"/>
      <c r="U167" s="18" t="n"/>
      <c r="V167" s="42" t="n"/>
      <c r="W167" s="42" t="n"/>
      <c r="X167" s="18" t="n"/>
      <c r="Y167" s="23">
        <f>IF(A167="","",IF(K167&lt;=0,"Closed/Credit",IF(OR(U167="Yes",M167&gt;120,AND(W167&lt;&gt;"",W167&lt;=Dashboard!$B$4)),"Critical",IF(OR(K167&gt;=Dashboard!$B$6,M167&gt;90),"High",IF(OR(M167&gt;60,W167=""),"Medium","Routine")))))</f>
        <v/>
      </c>
      <c r="Z167" s="24" t="n"/>
      <c r="AA167" s="25">
        <f>IF(A167="","",IF(COUNTIF($A$2:$A$501,A167)&gt;1,"Duplicate AR Record ID",IF(B167="","Missing clinic",IF(C167="","Missing account ID",IF(D167="","Missing payer",IF(F167="","Missing service date",IF(H167="","Missing original charge","")))))))</f>
        <v/>
      </c>
    </row>
    <row r="168">
      <c r="A168" s="18" t="n"/>
      <c r="B168" s="18" t="n"/>
      <c r="C168" s="18" t="n"/>
      <c r="D168" s="18" t="n"/>
      <c r="E168" s="18" t="n"/>
      <c r="F168" s="42" t="n"/>
      <c r="G168" s="42" t="n"/>
      <c r="H168" s="43" t="n"/>
      <c r="I168" s="43" t="n"/>
      <c r="J168" s="43" t="n"/>
      <c r="K168" s="44">
        <f>IF(A168="","",H168-I168-J168)</f>
        <v/>
      </c>
      <c r="L168" s="45">
        <f>IF(A168="","",IF(Dashboard!$B$5="Claim Submitted Date",IF(G168&lt;&gt;"",G168,F168),F168))</f>
        <v/>
      </c>
      <c r="M168" s="23">
        <f>IF(OR(A168="",L168="",Dashboard!$B$4=""),"",MAX(0,Dashboard!$B$4-L168))</f>
        <v/>
      </c>
      <c r="N168" s="23">
        <f>IF(M168="","",IF(M168&lt;=30,"0–30 Days",IF(M168&lt;=60,"31–60 Days",IF(M168&lt;=90,"61–90 Days",IF(M168&lt;=120,"91–120 Days","Over 120 Days")))))</f>
        <v/>
      </c>
      <c r="O168" s="44">
        <f>IF(A168="","",IF(N168="0–30 Days",K168,0))</f>
        <v/>
      </c>
      <c r="P168" s="44">
        <f>IF(A168="","",IF(N168="31–60 Days",K168,0))</f>
        <v/>
      </c>
      <c r="Q168" s="44">
        <f>IF(A168="","",IF(N168="61–90 Days",K168,0))</f>
        <v/>
      </c>
      <c r="R168" s="44">
        <f>IF(A168="","",IF(N168="91–120 Days",K168,0))</f>
        <v/>
      </c>
      <c r="S168" s="44">
        <f>IF(A168="","",IF(N168="Over 120 Days",K168,0))</f>
        <v/>
      </c>
      <c r="T168" s="18" t="n"/>
      <c r="U168" s="18" t="n"/>
      <c r="V168" s="42" t="n"/>
      <c r="W168" s="42" t="n"/>
      <c r="X168" s="18" t="n"/>
      <c r="Y168" s="23">
        <f>IF(A168="","",IF(K168&lt;=0,"Closed/Credit",IF(OR(U168="Yes",M168&gt;120,AND(W168&lt;&gt;"",W168&lt;=Dashboard!$B$4)),"Critical",IF(OR(K168&gt;=Dashboard!$B$6,M168&gt;90),"High",IF(OR(M168&gt;60,W168=""),"Medium","Routine")))))</f>
        <v/>
      </c>
      <c r="Z168" s="24" t="n"/>
      <c r="AA168" s="25">
        <f>IF(A168="","",IF(COUNTIF($A$2:$A$501,A168)&gt;1,"Duplicate AR Record ID",IF(B168="","Missing clinic",IF(C168="","Missing account ID",IF(D168="","Missing payer",IF(F168="","Missing service date",IF(H168="","Missing original charge","")))))))</f>
        <v/>
      </c>
    </row>
    <row r="169">
      <c r="A169" s="18" t="n"/>
      <c r="B169" s="18" t="n"/>
      <c r="C169" s="18" t="n"/>
      <c r="D169" s="18" t="n"/>
      <c r="E169" s="18" t="n"/>
      <c r="F169" s="42" t="n"/>
      <c r="G169" s="42" t="n"/>
      <c r="H169" s="43" t="n"/>
      <c r="I169" s="43" t="n"/>
      <c r="J169" s="43" t="n"/>
      <c r="K169" s="44">
        <f>IF(A169="","",H169-I169-J169)</f>
        <v/>
      </c>
      <c r="L169" s="45">
        <f>IF(A169="","",IF(Dashboard!$B$5="Claim Submitted Date",IF(G169&lt;&gt;"",G169,F169),F169))</f>
        <v/>
      </c>
      <c r="M169" s="23">
        <f>IF(OR(A169="",L169="",Dashboard!$B$4=""),"",MAX(0,Dashboard!$B$4-L169))</f>
        <v/>
      </c>
      <c r="N169" s="23">
        <f>IF(M169="","",IF(M169&lt;=30,"0–30 Days",IF(M169&lt;=60,"31–60 Days",IF(M169&lt;=90,"61–90 Days",IF(M169&lt;=120,"91–120 Days","Over 120 Days")))))</f>
        <v/>
      </c>
      <c r="O169" s="44">
        <f>IF(A169="","",IF(N169="0–30 Days",K169,0))</f>
        <v/>
      </c>
      <c r="P169" s="44">
        <f>IF(A169="","",IF(N169="31–60 Days",K169,0))</f>
        <v/>
      </c>
      <c r="Q169" s="44">
        <f>IF(A169="","",IF(N169="61–90 Days",K169,0))</f>
        <v/>
      </c>
      <c r="R169" s="44">
        <f>IF(A169="","",IF(N169="91–120 Days",K169,0))</f>
        <v/>
      </c>
      <c r="S169" s="44">
        <f>IF(A169="","",IF(N169="Over 120 Days",K169,0))</f>
        <v/>
      </c>
      <c r="T169" s="18" t="n"/>
      <c r="U169" s="18" t="n"/>
      <c r="V169" s="42" t="n"/>
      <c r="W169" s="42" t="n"/>
      <c r="X169" s="18" t="n"/>
      <c r="Y169" s="23">
        <f>IF(A169="","",IF(K169&lt;=0,"Closed/Credit",IF(OR(U169="Yes",M169&gt;120,AND(W169&lt;&gt;"",W169&lt;=Dashboard!$B$4)),"Critical",IF(OR(K169&gt;=Dashboard!$B$6,M169&gt;90),"High",IF(OR(M169&gt;60,W169=""),"Medium","Routine")))))</f>
        <v/>
      </c>
      <c r="Z169" s="24" t="n"/>
      <c r="AA169" s="25">
        <f>IF(A169="","",IF(COUNTIF($A$2:$A$501,A169)&gt;1,"Duplicate AR Record ID",IF(B169="","Missing clinic",IF(C169="","Missing account ID",IF(D169="","Missing payer",IF(F169="","Missing service date",IF(H169="","Missing original charge","")))))))</f>
        <v/>
      </c>
    </row>
    <row r="170">
      <c r="A170" s="18" t="n"/>
      <c r="B170" s="18" t="n"/>
      <c r="C170" s="18" t="n"/>
      <c r="D170" s="18" t="n"/>
      <c r="E170" s="18" t="n"/>
      <c r="F170" s="42" t="n"/>
      <c r="G170" s="42" t="n"/>
      <c r="H170" s="43" t="n"/>
      <c r="I170" s="43" t="n"/>
      <c r="J170" s="43" t="n"/>
      <c r="K170" s="44">
        <f>IF(A170="","",H170-I170-J170)</f>
        <v/>
      </c>
      <c r="L170" s="45">
        <f>IF(A170="","",IF(Dashboard!$B$5="Claim Submitted Date",IF(G170&lt;&gt;"",G170,F170),F170))</f>
        <v/>
      </c>
      <c r="M170" s="23">
        <f>IF(OR(A170="",L170="",Dashboard!$B$4=""),"",MAX(0,Dashboard!$B$4-L170))</f>
        <v/>
      </c>
      <c r="N170" s="23">
        <f>IF(M170="","",IF(M170&lt;=30,"0–30 Days",IF(M170&lt;=60,"31–60 Days",IF(M170&lt;=90,"61–90 Days",IF(M170&lt;=120,"91–120 Days","Over 120 Days")))))</f>
        <v/>
      </c>
      <c r="O170" s="44">
        <f>IF(A170="","",IF(N170="0–30 Days",K170,0))</f>
        <v/>
      </c>
      <c r="P170" s="44">
        <f>IF(A170="","",IF(N170="31–60 Days",K170,0))</f>
        <v/>
      </c>
      <c r="Q170" s="44">
        <f>IF(A170="","",IF(N170="61–90 Days",K170,0))</f>
        <v/>
      </c>
      <c r="R170" s="44">
        <f>IF(A170="","",IF(N170="91–120 Days",K170,0))</f>
        <v/>
      </c>
      <c r="S170" s="44">
        <f>IF(A170="","",IF(N170="Over 120 Days",K170,0))</f>
        <v/>
      </c>
      <c r="T170" s="18" t="n"/>
      <c r="U170" s="18" t="n"/>
      <c r="V170" s="42" t="n"/>
      <c r="W170" s="42" t="n"/>
      <c r="X170" s="18" t="n"/>
      <c r="Y170" s="23">
        <f>IF(A170="","",IF(K170&lt;=0,"Closed/Credit",IF(OR(U170="Yes",M170&gt;120,AND(W170&lt;&gt;"",W170&lt;=Dashboard!$B$4)),"Critical",IF(OR(K170&gt;=Dashboard!$B$6,M170&gt;90),"High",IF(OR(M170&gt;60,W170=""),"Medium","Routine")))))</f>
        <v/>
      </c>
      <c r="Z170" s="24" t="n"/>
      <c r="AA170" s="25">
        <f>IF(A170="","",IF(COUNTIF($A$2:$A$501,A170)&gt;1,"Duplicate AR Record ID",IF(B170="","Missing clinic",IF(C170="","Missing account ID",IF(D170="","Missing payer",IF(F170="","Missing service date",IF(H170="","Missing original charge","")))))))</f>
        <v/>
      </c>
    </row>
    <row r="171">
      <c r="A171" s="18" t="n"/>
      <c r="B171" s="18" t="n"/>
      <c r="C171" s="18" t="n"/>
      <c r="D171" s="18" t="n"/>
      <c r="E171" s="18" t="n"/>
      <c r="F171" s="42" t="n"/>
      <c r="G171" s="42" t="n"/>
      <c r="H171" s="43" t="n"/>
      <c r="I171" s="43" t="n"/>
      <c r="J171" s="43" t="n"/>
      <c r="K171" s="44">
        <f>IF(A171="","",H171-I171-J171)</f>
        <v/>
      </c>
      <c r="L171" s="45">
        <f>IF(A171="","",IF(Dashboard!$B$5="Claim Submitted Date",IF(G171&lt;&gt;"",G171,F171),F171))</f>
        <v/>
      </c>
      <c r="M171" s="23">
        <f>IF(OR(A171="",L171="",Dashboard!$B$4=""),"",MAX(0,Dashboard!$B$4-L171))</f>
        <v/>
      </c>
      <c r="N171" s="23">
        <f>IF(M171="","",IF(M171&lt;=30,"0–30 Days",IF(M171&lt;=60,"31–60 Days",IF(M171&lt;=90,"61–90 Days",IF(M171&lt;=120,"91–120 Days","Over 120 Days")))))</f>
        <v/>
      </c>
      <c r="O171" s="44">
        <f>IF(A171="","",IF(N171="0–30 Days",K171,0))</f>
        <v/>
      </c>
      <c r="P171" s="44">
        <f>IF(A171="","",IF(N171="31–60 Days",K171,0))</f>
        <v/>
      </c>
      <c r="Q171" s="44">
        <f>IF(A171="","",IF(N171="61–90 Days",K171,0))</f>
        <v/>
      </c>
      <c r="R171" s="44">
        <f>IF(A171="","",IF(N171="91–120 Days",K171,0))</f>
        <v/>
      </c>
      <c r="S171" s="44">
        <f>IF(A171="","",IF(N171="Over 120 Days",K171,0))</f>
        <v/>
      </c>
      <c r="T171" s="18" t="n"/>
      <c r="U171" s="18" t="n"/>
      <c r="V171" s="42" t="n"/>
      <c r="W171" s="42" t="n"/>
      <c r="X171" s="18" t="n"/>
      <c r="Y171" s="23">
        <f>IF(A171="","",IF(K171&lt;=0,"Closed/Credit",IF(OR(U171="Yes",M171&gt;120,AND(W171&lt;&gt;"",W171&lt;=Dashboard!$B$4)),"Critical",IF(OR(K171&gt;=Dashboard!$B$6,M171&gt;90),"High",IF(OR(M171&gt;60,W171=""),"Medium","Routine")))))</f>
        <v/>
      </c>
      <c r="Z171" s="24" t="n"/>
      <c r="AA171" s="25">
        <f>IF(A171="","",IF(COUNTIF($A$2:$A$501,A171)&gt;1,"Duplicate AR Record ID",IF(B171="","Missing clinic",IF(C171="","Missing account ID",IF(D171="","Missing payer",IF(F171="","Missing service date",IF(H171="","Missing original charge","")))))))</f>
        <v/>
      </c>
    </row>
    <row r="172">
      <c r="A172" s="18" t="n"/>
      <c r="B172" s="18" t="n"/>
      <c r="C172" s="18" t="n"/>
      <c r="D172" s="18" t="n"/>
      <c r="E172" s="18" t="n"/>
      <c r="F172" s="42" t="n"/>
      <c r="G172" s="42" t="n"/>
      <c r="H172" s="43" t="n"/>
      <c r="I172" s="43" t="n"/>
      <c r="J172" s="43" t="n"/>
      <c r="K172" s="44">
        <f>IF(A172="","",H172-I172-J172)</f>
        <v/>
      </c>
      <c r="L172" s="45">
        <f>IF(A172="","",IF(Dashboard!$B$5="Claim Submitted Date",IF(G172&lt;&gt;"",G172,F172),F172))</f>
        <v/>
      </c>
      <c r="M172" s="23">
        <f>IF(OR(A172="",L172="",Dashboard!$B$4=""),"",MAX(0,Dashboard!$B$4-L172))</f>
        <v/>
      </c>
      <c r="N172" s="23">
        <f>IF(M172="","",IF(M172&lt;=30,"0–30 Days",IF(M172&lt;=60,"31–60 Days",IF(M172&lt;=90,"61–90 Days",IF(M172&lt;=120,"91–120 Days","Over 120 Days")))))</f>
        <v/>
      </c>
      <c r="O172" s="44">
        <f>IF(A172="","",IF(N172="0–30 Days",K172,0))</f>
        <v/>
      </c>
      <c r="P172" s="44">
        <f>IF(A172="","",IF(N172="31–60 Days",K172,0))</f>
        <v/>
      </c>
      <c r="Q172" s="44">
        <f>IF(A172="","",IF(N172="61–90 Days",K172,0))</f>
        <v/>
      </c>
      <c r="R172" s="44">
        <f>IF(A172="","",IF(N172="91–120 Days",K172,0))</f>
        <v/>
      </c>
      <c r="S172" s="44">
        <f>IF(A172="","",IF(N172="Over 120 Days",K172,0))</f>
        <v/>
      </c>
      <c r="T172" s="18" t="n"/>
      <c r="U172" s="18" t="n"/>
      <c r="V172" s="42" t="n"/>
      <c r="W172" s="42" t="n"/>
      <c r="X172" s="18" t="n"/>
      <c r="Y172" s="23">
        <f>IF(A172="","",IF(K172&lt;=0,"Closed/Credit",IF(OR(U172="Yes",M172&gt;120,AND(W172&lt;&gt;"",W172&lt;=Dashboard!$B$4)),"Critical",IF(OR(K172&gt;=Dashboard!$B$6,M172&gt;90),"High",IF(OR(M172&gt;60,W172=""),"Medium","Routine")))))</f>
        <v/>
      </c>
      <c r="Z172" s="24" t="n"/>
      <c r="AA172" s="25">
        <f>IF(A172="","",IF(COUNTIF($A$2:$A$501,A172)&gt;1,"Duplicate AR Record ID",IF(B172="","Missing clinic",IF(C172="","Missing account ID",IF(D172="","Missing payer",IF(F172="","Missing service date",IF(H172="","Missing original charge","")))))))</f>
        <v/>
      </c>
    </row>
    <row r="173">
      <c r="A173" s="18" t="n"/>
      <c r="B173" s="18" t="n"/>
      <c r="C173" s="18" t="n"/>
      <c r="D173" s="18" t="n"/>
      <c r="E173" s="18" t="n"/>
      <c r="F173" s="42" t="n"/>
      <c r="G173" s="42" t="n"/>
      <c r="H173" s="43" t="n"/>
      <c r="I173" s="43" t="n"/>
      <c r="J173" s="43" t="n"/>
      <c r="K173" s="44">
        <f>IF(A173="","",H173-I173-J173)</f>
        <v/>
      </c>
      <c r="L173" s="45">
        <f>IF(A173="","",IF(Dashboard!$B$5="Claim Submitted Date",IF(G173&lt;&gt;"",G173,F173),F173))</f>
        <v/>
      </c>
      <c r="M173" s="23">
        <f>IF(OR(A173="",L173="",Dashboard!$B$4=""),"",MAX(0,Dashboard!$B$4-L173))</f>
        <v/>
      </c>
      <c r="N173" s="23">
        <f>IF(M173="","",IF(M173&lt;=30,"0–30 Days",IF(M173&lt;=60,"31–60 Days",IF(M173&lt;=90,"61–90 Days",IF(M173&lt;=120,"91–120 Days","Over 120 Days")))))</f>
        <v/>
      </c>
      <c r="O173" s="44">
        <f>IF(A173="","",IF(N173="0–30 Days",K173,0))</f>
        <v/>
      </c>
      <c r="P173" s="44">
        <f>IF(A173="","",IF(N173="31–60 Days",K173,0))</f>
        <v/>
      </c>
      <c r="Q173" s="44">
        <f>IF(A173="","",IF(N173="61–90 Days",K173,0))</f>
        <v/>
      </c>
      <c r="R173" s="44">
        <f>IF(A173="","",IF(N173="91–120 Days",K173,0))</f>
        <v/>
      </c>
      <c r="S173" s="44">
        <f>IF(A173="","",IF(N173="Over 120 Days",K173,0))</f>
        <v/>
      </c>
      <c r="T173" s="18" t="n"/>
      <c r="U173" s="18" t="n"/>
      <c r="V173" s="42" t="n"/>
      <c r="W173" s="42" t="n"/>
      <c r="X173" s="18" t="n"/>
      <c r="Y173" s="23">
        <f>IF(A173="","",IF(K173&lt;=0,"Closed/Credit",IF(OR(U173="Yes",M173&gt;120,AND(W173&lt;&gt;"",W173&lt;=Dashboard!$B$4)),"Critical",IF(OR(K173&gt;=Dashboard!$B$6,M173&gt;90),"High",IF(OR(M173&gt;60,W173=""),"Medium","Routine")))))</f>
        <v/>
      </c>
      <c r="Z173" s="24" t="n"/>
      <c r="AA173" s="25">
        <f>IF(A173="","",IF(COUNTIF($A$2:$A$501,A173)&gt;1,"Duplicate AR Record ID",IF(B173="","Missing clinic",IF(C173="","Missing account ID",IF(D173="","Missing payer",IF(F173="","Missing service date",IF(H173="","Missing original charge","")))))))</f>
        <v/>
      </c>
    </row>
    <row r="174">
      <c r="A174" s="18" t="n"/>
      <c r="B174" s="18" t="n"/>
      <c r="C174" s="18" t="n"/>
      <c r="D174" s="18" t="n"/>
      <c r="E174" s="18" t="n"/>
      <c r="F174" s="42" t="n"/>
      <c r="G174" s="42" t="n"/>
      <c r="H174" s="43" t="n"/>
      <c r="I174" s="43" t="n"/>
      <c r="J174" s="43" t="n"/>
      <c r="K174" s="44">
        <f>IF(A174="","",H174-I174-J174)</f>
        <v/>
      </c>
      <c r="L174" s="45">
        <f>IF(A174="","",IF(Dashboard!$B$5="Claim Submitted Date",IF(G174&lt;&gt;"",G174,F174),F174))</f>
        <v/>
      </c>
      <c r="M174" s="23">
        <f>IF(OR(A174="",L174="",Dashboard!$B$4=""),"",MAX(0,Dashboard!$B$4-L174))</f>
        <v/>
      </c>
      <c r="N174" s="23">
        <f>IF(M174="","",IF(M174&lt;=30,"0–30 Days",IF(M174&lt;=60,"31–60 Days",IF(M174&lt;=90,"61–90 Days",IF(M174&lt;=120,"91–120 Days","Over 120 Days")))))</f>
        <v/>
      </c>
      <c r="O174" s="44">
        <f>IF(A174="","",IF(N174="0–30 Days",K174,0))</f>
        <v/>
      </c>
      <c r="P174" s="44">
        <f>IF(A174="","",IF(N174="31–60 Days",K174,0))</f>
        <v/>
      </c>
      <c r="Q174" s="44">
        <f>IF(A174="","",IF(N174="61–90 Days",K174,0))</f>
        <v/>
      </c>
      <c r="R174" s="44">
        <f>IF(A174="","",IF(N174="91–120 Days",K174,0))</f>
        <v/>
      </c>
      <c r="S174" s="44">
        <f>IF(A174="","",IF(N174="Over 120 Days",K174,0))</f>
        <v/>
      </c>
      <c r="T174" s="18" t="n"/>
      <c r="U174" s="18" t="n"/>
      <c r="V174" s="42" t="n"/>
      <c r="W174" s="42" t="n"/>
      <c r="X174" s="18" t="n"/>
      <c r="Y174" s="23">
        <f>IF(A174="","",IF(K174&lt;=0,"Closed/Credit",IF(OR(U174="Yes",M174&gt;120,AND(W174&lt;&gt;"",W174&lt;=Dashboard!$B$4)),"Critical",IF(OR(K174&gt;=Dashboard!$B$6,M174&gt;90),"High",IF(OR(M174&gt;60,W174=""),"Medium","Routine")))))</f>
        <v/>
      </c>
      <c r="Z174" s="24" t="n"/>
      <c r="AA174" s="25">
        <f>IF(A174="","",IF(COUNTIF($A$2:$A$501,A174)&gt;1,"Duplicate AR Record ID",IF(B174="","Missing clinic",IF(C174="","Missing account ID",IF(D174="","Missing payer",IF(F174="","Missing service date",IF(H174="","Missing original charge","")))))))</f>
        <v/>
      </c>
    </row>
    <row r="175">
      <c r="A175" s="18" t="n"/>
      <c r="B175" s="18" t="n"/>
      <c r="C175" s="18" t="n"/>
      <c r="D175" s="18" t="n"/>
      <c r="E175" s="18" t="n"/>
      <c r="F175" s="42" t="n"/>
      <c r="G175" s="42" t="n"/>
      <c r="H175" s="43" t="n"/>
      <c r="I175" s="43" t="n"/>
      <c r="J175" s="43" t="n"/>
      <c r="K175" s="44">
        <f>IF(A175="","",H175-I175-J175)</f>
        <v/>
      </c>
      <c r="L175" s="45">
        <f>IF(A175="","",IF(Dashboard!$B$5="Claim Submitted Date",IF(G175&lt;&gt;"",G175,F175),F175))</f>
        <v/>
      </c>
      <c r="M175" s="23">
        <f>IF(OR(A175="",L175="",Dashboard!$B$4=""),"",MAX(0,Dashboard!$B$4-L175))</f>
        <v/>
      </c>
      <c r="N175" s="23">
        <f>IF(M175="","",IF(M175&lt;=30,"0–30 Days",IF(M175&lt;=60,"31–60 Days",IF(M175&lt;=90,"61–90 Days",IF(M175&lt;=120,"91–120 Days","Over 120 Days")))))</f>
        <v/>
      </c>
      <c r="O175" s="44">
        <f>IF(A175="","",IF(N175="0–30 Days",K175,0))</f>
        <v/>
      </c>
      <c r="P175" s="44">
        <f>IF(A175="","",IF(N175="31–60 Days",K175,0))</f>
        <v/>
      </c>
      <c r="Q175" s="44">
        <f>IF(A175="","",IF(N175="61–90 Days",K175,0))</f>
        <v/>
      </c>
      <c r="R175" s="44">
        <f>IF(A175="","",IF(N175="91–120 Days",K175,0))</f>
        <v/>
      </c>
      <c r="S175" s="44">
        <f>IF(A175="","",IF(N175="Over 120 Days",K175,0))</f>
        <v/>
      </c>
      <c r="T175" s="18" t="n"/>
      <c r="U175" s="18" t="n"/>
      <c r="V175" s="42" t="n"/>
      <c r="W175" s="42" t="n"/>
      <c r="X175" s="18" t="n"/>
      <c r="Y175" s="23">
        <f>IF(A175="","",IF(K175&lt;=0,"Closed/Credit",IF(OR(U175="Yes",M175&gt;120,AND(W175&lt;&gt;"",W175&lt;=Dashboard!$B$4)),"Critical",IF(OR(K175&gt;=Dashboard!$B$6,M175&gt;90),"High",IF(OR(M175&gt;60,W175=""),"Medium","Routine")))))</f>
        <v/>
      </c>
      <c r="Z175" s="24" t="n"/>
      <c r="AA175" s="25">
        <f>IF(A175="","",IF(COUNTIF($A$2:$A$501,A175)&gt;1,"Duplicate AR Record ID",IF(B175="","Missing clinic",IF(C175="","Missing account ID",IF(D175="","Missing payer",IF(F175="","Missing service date",IF(H175="","Missing original charge","")))))))</f>
        <v/>
      </c>
    </row>
    <row r="176">
      <c r="A176" s="18" t="n"/>
      <c r="B176" s="18" t="n"/>
      <c r="C176" s="18" t="n"/>
      <c r="D176" s="18" t="n"/>
      <c r="E176" s="18" t="n"/>
      <c r="F176" s="42" t="n"/>
      <c r="G176" s="42" t="n"/>
      <c r="H176" s="43" t="n"/>
      <c r="I176" s="43" t="n"/>
      <c r="J176" s="43" t="n"/>
      <c r="K176" s="44">
        <f>IF(A176="","",H176-I176-J176)</f>
        <v/>
      </c>
      <c r="L176" s="45">
        <f>IF(A176="","",IF(Dashboard!$B$5="Claim Submitted Date",IF(G176&lt;&gt;"",G176,F176),F176))</f>
        <v/>
      </c>
      <c r="M176" s="23">
        <f>IF(OR(A176="",L176="",Dashboard!$B$4=""),"",MAX(0,Dashboard!$B$4-L176))</f>
        <v/>
      </c>
      <c r="N176" s="23">
        <f>IF(M176="","",IF(M176&lt;=30,"0–30 Days",IF(M176&lt;=60,"31–60 Days",IF(M176&lt;=90,"61–90 Days",IF(M176&lt;=120,"91–120 Days","Over 120 Days")))))</f>
        <v/>
      </c>
      <c r="O176" s="44">
        <f>IF(A176="","",IF(N176="0–30 Days",K176,0))</f>
        <v/>
      </c>
      <c r="P176" s="44">
        <f>IF(A176="","",IF(N176="31–60 Days",K176,0))</f>
        <v/>
      </c>
      <c r="Q176" s="44">
        <f>IF(A176="","",IF(N176="61–90 Days",K176,0))</f>
        <v/>
      </c>
      <c r="R176" s="44">
        <f>IF(A176="","",IF(N176="91–120 Days",K176,0))</f>
        <v/>
      </c>
      <c r="S176" s="44">
        <f>IF(A176="","",IF(N176="Over 120 Days",K176,0))</f>
        <v/>
      </c>
      <c r="T176" s="18" t="n"/>
      <c r="U176" s="18" t="n"/>
      <c r="V176" s="42" t="n"/>
      <c r="W176" s="42" t="n"/>
      <c r="X176" s="18" t="n"/>
      <c r="Y176" s="23">
        <f>IF(A176="","",IF(K176&lt;=0,"Closed/Credit",IF(OR(U176="Yes",M176&gt;120,AND(W176&lt;&gt;"",W176&lt;=Dashboard!$B$4)),"Critical",IF(OR(K176&gt;=Dashboard!$B$6,M176&gt;90),"High",IF(OR(M176&gt;60,W176=""),"Medium","Routine")))))</f>
        <v/>
      </c>
      <c r="Z176" s="24" t="n"/>
      <c r="AA176" s="25">
        <f>IF(A176="","",IF(COUNTIF($A$2:$A$501,A176)&gt;1,"Duplicate AR Record ID",IF(B176="","Missing clinic",IF(C176="","Missing account ID",IF(D176="","Missing payer",IF(F176="","Missing service date",IF(H176="","Missing original charge","")))))))</f>
        <v/>
      </c>
    </row>
    <row r="177">
      <c r="A177" s="18" t="n"/>
      <c r="B177" s="18" t="n"/>
      <c r="C177" s="18" t="n"/>
      <c r="D177" s="18" t="n"/>
      <c r="E177" s="18" t="n"/>
      <c r="F177" s="42" t="n"/>
      <c r="G177" s="42" t="n"/>
      <c r="H177" s="43" t="n"/>
      <c r="I177" s="43" t="n"/>
      <c r="J177" s="43" t="n"/>
      <c r="K177" s="44">
        <f>IF(A177="","",H177-I177-J177)</f>
        <v/>
      </c>
      <c r="L177" s="45">
        <f>IF(A177="","",IF(Dashboard!$B$5="Claim Submitted Date",IF(G177&lt;&gt;"",G177,F177),F177))</f>
        <v/>
      </c>
      <c r="M177" s="23">
        <f>IF(OR(A177="",L177="",Dashboard!$B$4=""),"",MAX(0,Dashboard!$B$4-L177))</f>
        <v/>
      </c>
      <c r="N177" s="23">
        <f>IF(M177="","",IF(M177&lt;=30,"0–30 Days",IF(M177&lt;=60,"31–60 Days",IF(M177&lt;=90,"61–90 Days",IF(M177&lt;=120,"91–120 Days","Over 120 Days")))))</f>
        <v/>
      </c>
      <c r="O177" s="44">
        <f>IF(A177="","",IF(N177="0–30 Days",K177,0))</f>
        <v/>
      </c>
      <c r="P177" s="44">
        <f>IF(A177="","",IF(N177="31–60 Days",K177,0))</f>
        <v/>
      </c>
      <c r="Q177" s="44">
        <f>IF(A177="","",IF(N177="61–90 Days",K177,0))</f>
        <v/>
      </c>
      <c r="R177" s="44">
        <f>IF(A177="","",IF(N177="91–120 Days",K177,0))</f>
        <v/>
      </c>
      <c r="S177" s="44">
        <f>IF(A177="","",IF(N177="Over 120 Days",K177,0))</f>
        <v/>
      </c>
      <c r="T177" s="18" t="n"/>
      <c r="U177" s="18" t="n"/>
      <c r="V177" s="42" t="n"/>
      <c r="W177" s="42" t="n"/>
      <c r="X177" s="18" t="n"/>
      <c r="Y177" s="23">
        <f>IF(A177="","",IF(K177&lt;=0,"Closed/Credit",IF(OR(U177="Yes",M177&gt;120,AND(W177&lt;&gt;"",W177&lt;=Dashboard!$B$4)),"Critical",IF(OR(K177&gt;=Dashboard!$B$6,M177&gt;90),"High",IF(OR(M177&gt;60,W177=""),"Medium","Routine")))))</f>
        <v/>
      </c>
      <c r="Z177" s="24" t="n"/>
      <c r="AA177" s="25">
        <f>IF(A177="","",IF(COUNTIF($A$2:$A$501,A177)&gt;1,"Duplicate AR Record ID",IF(B177="","Missing clinic",IF(C177="","Missing account ID",IF(D177="","Missing payer",IF(F177="","Missing service date",IF(H177="","Missing original charge","")))))))</f>
        <v/>
      </c>
    </row>
    <row r="178">
      <c r="A178" s="18" t="n"/>
      <c r="B178" s="18" t="n"/>
      <c r="C178" s="18" t="n"/>
      <c r="D178" s="18" t="n"/>
      <c r="E178" s="18" t="n"/>
      <c r="F178" s="42" t="n"/>
      <c r="G178" s="42" t="n"/>
      <c r="H178" s="43" t="n"/>
      <c r="I178" s="43" t="n"/>
      <c r="J178" s="43" t="n"/>
      <c r="K178" s="44">
        <f>IF(A178="","",H178-I178-J178)</f>
        <v/>
      </c>
      <c r="L178" s="45">
        <f>IF(A178="","",IF(Dashboard!$B$5="Claim Submitted Date",IF(G178&lt;&gt;"",G178,F178),F178))</f>
        <v/>
      </c>
      <c r="M178" s="23">
        <f>IF(OR(A178="",L178="",Dashboard!$B$4=""),"",MAX(0,Dashboard!$B$4-L178))</f>
        <v/>
      </c>
      <c r="N178" s="23">
        <f>IF(M178="","",IF(M178&lt;=30,"0–30 Days",IF(M178&lt;=60,"31–60 Days",IF(M178&lt;=90,"61–90 Days",IF(M178&lt;=120,"91–120 Days","Over 120 Days")))))</f>
        <v/>
      </c>
      <c r="O178" s="44">
        <f>IF(A178="","",IF(N178="0–30 Days",K178,0))</f>
        <v/>
      </c>
      <c r="P178" s="44">
        <f>IF(A178="","",IF(N178="31–60 Days",K178,0))</f>
        <v/>
      </c>
      <c r="Q178" s="44">
        <f>IF(A178="","",IF(N178="61–90 Days",K178,0))</f>
        <v/>
      </c>
      <c r="R178" s="44">
        <f>IF(A178="","",IF(N178="91–120 Days",K178,0))</f>
        <v/>
      </c>
      <c r="S178" s="44">
        <f>IF(A178="","",IF(N178="Over 120 Days",K178,0))</f>
        <v/>
      </c>
      <c r="T178" s="18" t="n"/>
      <c r="U178" s="18" t="n"/>
      <c r="V178" s="42" t="n"/>
      <c r="W178" s="42" t="n"/>
      <c r="X178" s="18" t="n"/>
      <c r="Y178" s="23">
        <f>IF(A178="","",IF(K178&lt;=0,"Closed/Credit",IF(OR(U178="Yes",M178&gt;120,AND(W178&lt;&gt;"",W178&lt;=Dashboard!$B$4)),"Critical",IF(OR(K178&gt;=Dashboard!$B$6,M178&gt;90),"High",IF(OR(M178&gt;60,W178=""),"Medium","Routine")))))</f>
        <v/>
      </c>
      <c r="Z178" s="24" t="n"/>
      <c r="AA178" s="25">
        <f>IF(A178="","",IF(COUNTIF($A$2:$A$501,A178)&gt;1,"Duplicate AR Record ID",IF(B178="","Missing clinic",IF(C178="","Missing account ID",IF(D178="","Missing payer",IF(F178="","Missing service date",IF(H178="","Missing original charge","")))))))</f>
        <v/>
      </c>
    </row>
    <row r="179">
      <c r="A179" s="18" t="n"/>
      <c r="B179" s="18" t="n"/>
      <c r="C179" s="18" t="n"/>
      <c r="D179" s="18" t="n"/>
      <c r="E179" s="18" t="n"/>
      <c r="F179" s="42" t="n"/>
      <c r="G179" s="42" t="n"/>
      <c r="H179" s="43" t="n"/>
      <c r="I179" s="43" t="n"/>
      <c r="J179" s="43" t="n"/>
      <c r="K179" s="44">
        <f>IF(A179="","",H179-I179-J179)</f>
        <v/>
      </c>
      <c r="L179" s="45">
        <f>IF(A179="","",IF(Dashboard!$B$5="Claim Submitted Date",IF(G179&lt;&gt;"",G179,F179),F179))</f>
        <v/>
      </c>
      <c r="M179" s="23">
        <f>IF(OR(A179="",L179="",Dashboard!$B$4=""),"",MAX(0,Dashboard!$B$4-L179))</f>
        <v/>
      </c>
      <c r="N179" s="23">
        <f>IF(M179="","",IF(M179&lt;=30,"0–30 Days",IF(M179&lt;=60,"31–60 Days",IF(M179&lt;=90,"61–90 Days",IF(M179&lt;=120,"91–120 Days","Over 120 Days")))))</f>
        <v/>
      </c>
      <c r="O179" s="44">
        <f>IF(A179="","",IF(N179="0–30 Days",K179,0))</f>
        <v/>
      </c>
      <c r="P179" s="44">
        <f>IF(A179="","",IF(N179="31–60 Days",K179,0))</f>
        <v/>
      </c>
      <c r="Q179" s="44">
        <f>IF(A179="","",IF(N179="61–90 Days",K179,0))</f>
        <v/>
      </c>
      <c r="R179" s="44">
        <f>IF(A179="","",IF(N179="91–120 Days",K179,0))</f>
        <v/>
      </c>
      <c r="S179" s="44">
        <f>IF(A179="","",IF(N179="Over 120 Days",K179,0))</f>
        <v/>
      </c>
      <c r="T179" s="18" t="n"/>
      <c r="U179" s="18" t="n"/>
      <c r="V179" s="42" t="n"/>
      <c r="W179" s="42" t="n"/>
      <c r="X179" s="18" t="n"/>
      <c r="Y179" s="23">
        <f>IF(A179="","",IF(K179&lt;=0,"Closed/Credit",IF(OR(U179="Yes",M179&gt;120,AND(W179&lt;&gt;"",W179&lt;=Dashboard!$B$4)),"Critical",IF(OR(K179&gt;=Dashboard!$B$6,M179&gt;90),"High",IF(OR(M179&gt;60,W179=""),"Medium","Routine")))))</f>
        <v/>
      </c>
      <c r="Z179" s="24" t="n"/>
      <c r="AA179" s="25">
        <f>IF(A179="","",IF(COUNTIF($A$2:$A$501,A179)&gt;1,"Duplicate AR Record ID",IF(B179="","Missing clinic",IF(C179="","Missing account ID",IF(D179="","Missing payer",IF(F179="","Missing service date",IF(H179="","Missing original charge","")))))))</f>
        <v/>
      </c>
    </row>
    <row r="180">
      <c r="A180" s="18" t="n"/>
      <c r="B180" s="18" t="n"/>
      <c r="C180" s="18" t="n"/>
      <c r="D180" s="18" t="n"/>
      <c r="E180" s="18" t="n"/>
      <c r="F180" s="42" t="n"/>
      <c r="G180" s="42" t="n"/>
      <c r="H180" s="43" t="n"/>
      <c r="I180" s="43" t="n"/>
      <c r="J180" s="43" t="n"/>
      <c r="K180" s="44">
        <f>IF(A180="","",H180-I180-J180)</f>
        <v/>
      </c>
      <c r="L180" s="45">
        <f>IF(A180="","",IF(Dashboard!$B$5="Claim Submitted Date",IF(G180&lt;&gt;"",G180,F180),F180))</f>
        <v/>
      </c>
      <c r="M180" s="23">
        <f>IF(OR(A180="",L180="",Dashboard!$B$4=""),"",MAX(0,Dashboard!$B$4-L180))</f>
        <v/>
      </c>
      <c r="N180" s="23">
        <f>IF(M180="","",IF(M180&lt;=30,"0–30 Days",IF(M180&lt;=60,"31–60 Days",IF(M180&lt;=90,"61–90 Days",IF(M180&lt;=120,"91–120 Days","Over 120 Days")))))</f>
        <v/>
      </c>
      <c r="O180" s="44">
        <f>IF(A180="","",IF(N180="0–30 Days",K180,0))</f>
        <v/>
      </c>
      <c r="P180" s="44">
        <f>IF(A180="","",IF(N180="31–60 Days",K180,0))</f>
        <v/>
      </c>
      <c r="Q180" s="44">
        <f>IF(A180="","",IF(N180="61–90 Days",K180,0))</f>
        <v/>
      </c>
      <c r="R180" s="44">
        <f>IF(A180="","",IF(N180="91–120 Days",K180,0))</f>
        <v/>
      </c>
      <c r="S180" s="44">
        <f>IF(A180="","",IF(N180="Over 120 Days",K180,0))</f>
        <v/>
      </c>
      <c r="T180" s="18" t="n"/>
      <c r="U180" s="18" t="n"/>
      <c r="V180" s="42" t="n"/>
      <c r="W180" s="42" t="n"/>
      <c r="X180" s="18" t="n"/>
      <c r="Y180" s="23">
        <f>IF(A180="","",IF(K180&lt;=0,"Closed/Credit",IF(OR(U180="Yes",M180&gt;120,AND(W180&lt;&gt;"",W180&lt;=Dashboard!$B$4)),"Critical",IF(OR(K180&gt;=Dashboard!$B$6,M180&gt;90),"High",IF(OR(M180&gt;60,W180=""),"Medium","Routine")))))</f>
        <v/>
      </c>
      <c r="Z180" s="24" t="n"/>
      <c r="AA180" s="25">
        <f>IF(A180="","",IF(COUNTIF($A$2:$A$501,A180)&gt;1,"Duplicate AR Record ID",IF(B180="","Missing clinic",IF(C180="","Missing account ID",IF(D180="","Missing payer",IF(F180="","Missing service date",IF(H180="","Missing original charge","")))))))</f>
        <v/>
      </c>
    </row>
    <row r="181">
      <c r="A181" s="18" t="n"/>
      <c r="B181" s="18" t="n"/>
      <c r="C181" s="18" t="n"/>
      <c r="D181" s="18" t="n"/>
      <c r="E181" s="18" t="n"/>
      <c r="F181" s="42" t="n"/>
      <c r="G181" s="42" t="n"/>
      <c r="H181" s="43" t="n"/>
      <c r="I181" s="43" t="n"/>
      <c r="J181" s="43" t="n"/>
      <c r="K181" s="44">
        <f>IF(A181="","",H181-I181-J181)</f>
        <v/>
      </c>
      <c r="L181" s="45">
        <f>IF(A181="","",IF(Dashboard!$B$5="Claim Submitted Date",IF(G181&lt;&gt;"",G181,F181),F181))</f>
        <v/>
      </c>
      <c r="M181" s="23">
        <f>IF(OR(A181="",L181="",Dashboard!$B$4=""),"",MAX(0,Dashboard!$B$4-L181))</f>
        <v/>
      </c>
      <c r="N181" s="23">
        <f>IF(M181="","",IF(M181&lt;=30,"0–30 Days",IF(M181&lt;=60,"31–60 Days",IF(M181&lt;=90,"61–90 Days",IF(M181&lt;=120,"91–120 Days","Over 120 Days")))))</f>
        <v/>
      </c>
      <c r="O181" s="44">
        <f>IF(A181="","",IF(N181="0–30 Days",K181,0))</f>
        <v/>
      </c>
      <c r="P181" s="44">
        <f>IF(A181="","",IF(N181="31–60 Days",K181,0))</f>
        <v/>
      </c>
      <c r="Q181" s="44">
        <f>IF(A181="","",IF(N181="61–90 Days",K181,0))</f>
        <v/>
      </c>
      <c r="R181" s="44">
        <f>IF(A181="","",IF(N181="91–120 Days",K181,0))</f>
        <v/>
      </c>
      <c r="S181" s="44">
        <f>IF(A181="","",IF(N181="Over 120 Days",K181,0))</f>
        <v/>
      </c>
      <c r="T181" s="18" t="n"/>
      <c r="U181" s="18" t="n"/>
      <c r="V181" s="42" t="n"/>
      <c r="W181" s="42" t="n"/>
      <c r="X181" s="18" t="n"/>
      <c r="Y181" s="23">
        <f>IF(A181="","",IF(K181&lt;=0,"Closed/Credit",IF(OR(U181="Yes",M181&gt;120,AND(W181&lt;&gt;"",W181&lt;=Dashboard!$B$4)),"Critical",IF(OR(K181&gt;=Dashboard!$B$6,M181&gt;90),"High",IF(OR(M181&gt;60,W181=""),"Medium","Routine")))))</f>
        <v/>
      </c>
      <c r="Z181" s="24" t="n"/>
      <c r="AA181" s="25">
        <f>IF(A181="","",IF(COUNTIF($A$2:$A$501,A181)&gt;1,"Duplicate AR Record ID",IF(B181="","Missing clinic",IF(C181="","Missing account ID",IF(D181="","Missing payer",IF(F181="","Missing service date",IF(H181="","Missing original charge","")))))))</f>
        <v/>
      </c>
    </row>
    <row r="182">
      <c r="A182" s="18" t="n"/>
      <c r="B182" s="18" t="n"/>
      <c r="C182" s="18" t="n"/>
      <c r="D182" s="18" t="n"/>
      <c r="E182" s="18" t="n"/>
      <c r="F182" s="42" t="n"/>
      <c r="G182" s="42" t="n"/>
      <c r="H182" s="43" t="n"/>
      <c r="I182" s="43" t="n"/>
      <c r="J182" s="43" t="n"/>
      <c r="K182" s="44">
        <f>IF(A182="","",H182-I182-J182)</f>
        <v/>
      </c>
      <c r="L182" s="45">
        <f>IF(A182="","",IF(Dashboard!$B$5="Claim Submitted Date",IF(G182&lt;&gt;"",G182,F182),F182))</f>
        <v/>
      </c>
      <c r="M182" s="23">
        <f>IF(OR(A182="",L182="",Dashboard!$B$4=""),"",MAX(0,Dashboard!$B$4-L182))</f>
        <v/>
      </c>
      <c r="N182" s="23">
        <f>IF(M182="","",IF(M182&lt;=30,"0–30 Days",IF(M182&lt;=60,"31–60 Days",IF(M182&lt;=90,"61–90 Days",IF(M182&lt;=120,"91–120 Days","Over 120 Days")))))</f>
        <v/>
      </c>
      <c r="O182" s="44">
        <f>IF(A182="","",IF(N182="0–30 Days",K182,0))</f>
        <v/>
      </c>
      <c r="P182" s="44">
        <f>IF(A182="","",IF(N182="31–60 Days",K182,0))</f>
        <v/>
      </c>
      <c r="Q182" s="44">
        <f>IF(A182="","",IF(N182="61–90 Days",K182,0))</f>
        <v/>
      </c>
      <c r="R182" s="44">
        <f>IF(A182="","",IF(N182="91–120 Days",K182,0))</f>
        <v/>
      </c>
      <c r="S182" s="44">
        <f>IF(A182="","",IF(N182="Over 120 Days",K182,0))</f>
        <v/>
      </c>
      <c r="T182" s="18" t="n"/>
      <c r="U182" s="18" t="n"/>
      <c r="V182" s="42" t="n"/>
      <c r="W182" s="42" t="n"/>
      <c r="X182" s="18" t="n"/>
      <c r="Y182" s="23">
        <f>IF(A182="","",IF(K182&lt;=0,"Closed/Credit",IF(OR(U182="Yes",M182&gt;120,AND(W182&lt;&gt;"",W182&lt;=Dashboard!$B$4)),"Critical",IF(OR(K182&gt;=Dashboard!$B$6,M182&gt;90),"High",IF(OR(M182&gt;60,W182=""),"Medium","Routine")))))</f>
        <v/>
      </c>
      <c r="Z182" s="24" t="n"/>
      <c r="AA182" s="25">
        <f>IF(A182="","",IF(COUNTIF($A$2:$A$501,A182)&gt;1,"Duplicate AR Record ID",IF(B182="","Missing clinic",IF(C182="","Missing account ID",IF(D182="","Missing payer",IF(F182="","Missing service date",IF(H182="","Missing original charge","")))))))</f>
        <v/>
      </c>
    </row>
    <row r="183">
      <c r="A183" s="18" t="n"/>
      <c r="B183" s="18" t="n"/>
      <c r="C183" s="18" t="n"/>
      <c r="D183" s="18" t="n"/>
      <c r="E183" s="18" t="n"/>
      <c r="F183" s="42" t="n"/>
      <c r="G183" s="42" t="n"/>
      <c r="H183" s="43" t="n"/>
      <c r="I183" s="43" t="n"/>
      <c r="J183" s="43" t="n"/>
      <c r="K183" s="44">
        <f>IF(A183="","",H183-I183-J183)</f>
        <v/>
      </c>
      <c r="L183" s="45">
        <f>IF(A183="","",IF(Dashboard!$B$5="Claim Submitted Date",IF(G183&lt;&gt;"",G183,F183),F183))</f>
        <v/>
      </c>
      <c r="M183" s="23">
        <f>IF(OR(A183="",L183="",Dashboard!$B$4=""),"",MAX(0,Dashboard!$B$4-L183))</f>
        <v/>
      </c>
      <c r="N183" s="23">
        <f>IF(M183="","",IF(M183&lt;=30,"0–30 Days",IF(M183&lt;=60,"31–60 Days",IF(M183&lt;=90,"61–90 Days",IF(M183&lt;=120,"91–120 Days","Over 120 Days")))))</f>
        <v/>
      </c>
      <c r="O183" s="44">
        <f>IF(A183="","",IF(N183="0–30 Days",K183,0))</f>
        <v/>
      </c>
      <c r="P183" s="44">
        <f>IF(A183="","",IF(N183="31–60 Days",K183,0))</f>
        <v/>
      </c>
      <c r="Q183" s="44">
        <f>IF(A183="","",IF(N183="61–90 Days",K183,0))</f>
        <v/>
      </c>
      <c r="R183" s="44">
        <f>IF(A183="","",IF(N183="91–120 Days",K183,0))</f>
        <v/>
      </c>
      <c r="S183" s="44">
        <f>IF(A183="","",IF(N183="Over 120 Days",K183,0))</f>
        <v/>
      </c>
      <c r="T183" s="18" t="n"/>
      <c r="U183" s="18" t="n"/>
      <c r="V183" s="42" t="n"/>
      <c r="W183" s="42" t="n"/>
      <c r="X183" s="18" t="n"/>
      <c r="Y183" s="23">
        <f>IF(A183="","",IF(K183&lt;=0,"Closed/Credit",IF(OR(U183="Yes",M183&gt;120,AND(W183&lt;&gt;"",W183&lt;=Dashboard!$B$4)),"Critical",IF(OR(K183&gt;=Dashboard!$B$6,M183&gt;90),"High",IF(OR(M183&gt;60,W183=""),"Medium","Routine")))))</f>
        <v/>
      </c>
      <c r="Z183" s="24" t="n"/>
      <c r="AA183" s="25">
        <f>IF(A183="","",IF(COUNTIF($A$2:$A$501,A183)&gt;1,"Duplicate AR Record ID",IF(B183="","Missing clinic",IF(C183="","Missing account ID",IF(D183="","Missing payer",IF(F183="","Missing service date",IF(H183="","Missing original charge","")))))))</f>
        <v/>
      </c>
    </row>
    <row r="184">
      <c r="A184" s="18" t="n"/>
      <c r="B184" s="18" t="n"/>
      <c r="C184" s="18" t="n"/>
      <c r="D184" s="18" t="n"/>
      <c r="E184" s="18" t="n"/>
      <c r="F184" s="42" t="n"/>
      <c r="G184" s="42" t="n"/>
      <c r="H184" s="43" t="n"/>
      <c r="I184" s="43" t="n"/>
      <c r="J184" s="43" t="n"/>
      <c r="K184" s="44">
        <f>IF(A184="","",H184-I184-J184)</f>
        <v/>
      </c>
      <c r="L184" s="45">
        <f>IF(A184="","",IF(Dashboard!$B$5="Claim Submitted Date",IF(G184&lt;&gt;"",G184,F184),F184))</f>
        <v/>
      </c>
      <c r="M184" s="23">
        <f>IF(OR(A184="",L184="",Dashboard!$B$4=""),"",MAX(0,Dashboard!$B$4-L184))</f>
        <v/>
      </c>
      <c r="N184" s="23">
        <f>IF(M184="","",IF(M184&lt;=30,"0–30 Days",IF(M184&lt;=60,"31–60 Days",IF(M184&lt;=90,"61–90 Days",IF(M184&lt;=120,"91–120 Days","Over 120 Days")))))</f>
        <v/>
      </c>
      <c r="O184" s="44">
        <f>IF(A184="","",IF(N184="0–30 Days",K184,0))</f>
        <v/>
      </c>
      <c r="P184" s="44">
        <f>IF(A184="","",IF(N184="31–60 Days",K184,0))</f>
        <v/>
      </c>
      <c r="Q184" s="44">
        <f>IF(A184="","",IF(N184="61–90 Days",K184,0))</f>
        <v/>
      </c>
      <c r="R184" s="44">
        <f>IF(A184="","",IF(N184="91–120 Days",K184,0))</f>
        <v/>
      </c>
      <c r="S184" s="44">
        <f>IF(A184="","",IF(N184="Over 120 Days",K184,0))</f>
        <v/>
      </c>
      <c r="T184" s="18" t="n"/>
      <c r="U184" s="18" t="n"/>
      <c r="V184" s="42" t="n"/>
      <c r="W184" s="42" t="n"/>
      <c r="X184" s="18" t="n"/>
      <c r="Y184" s="23">
        <f>IF(A184="","",IF(K184&lt;=0,"Closed/Credit",IF(OR(U184="Yes",M184&gt;120,AND(W184&lt;&gt;"",W184&lt;=Dashboard!$B$4)),"Critical",IF(OR(K184&gt;=Dashboard!$B$6,M184&gt;90),"High",IF(OR(M184&gt;60,W184=""),"Medium","Routine")))))</f>
        <v/>
      </c>
      <c r="Z184" s="24" t="n"/>
      <c r="AA184" s="25">
        <f>IF(A184="","",IF(COUNTIF($A$2:$A$501,A184)&gt;1,"Duplicate AR Record ID",IF(B184="","Missing clinic",IF(C184="","Missing account ID",IF(D184="","Missing payer",IF(F184="","Missing service date",IF(H184="","Missing original charge","")))))))</f>
        <v/>
      </c>
    </row>
    <row r="185">
      <c r="A185" s="18" t="n"/>
      <c r="B185" s="18" t="n"/>
      <c r="C185" s="18" t="n"/>
      <c r="D185" s="18" t="n"/>
      <c r="E185" s="18" t="n"/>
      <c r="F185" s="42" t="n"/>
      <c r="G185" s="42" t="n"/>
      <c r="H185" s="43" t="n"/>
      <c r="I185" s="43" t="n"/>
      <c r="J185" s="43" t="n"/>
      <c r="K185" s="44">
        <f>IF(A185="","",H185-I185-J185)</f>
        <v/>
      </c>
      <c r="L185" s="45">
        <f>IF(A185="","",IF(Dashboard!$B$5="Claim Submitted Date",IF(G185&lt;&gt;"",G185,F185),F185))</f>
        <v/>
      </c>
      <c r="M185" s="23">
        <f>IF(OR(A185="",L185="",Dashboard!$B$4=""),"",MAX(0,Dashboard!$B$4-L185))</f>
        <v/>
      </c>
      <c r="N185" s="23">
        <f>IF(M185="","",IF(M185&lt;=30,"0–30 Days",IF(M185&lt;=60,"31–60 Days",IF(M185&lt;=90,"61–90 Days",IF(M185&lt;=120,"91–120 Days","Over 120 Days")))))</f>
        <v/>
      </c>
      <c r="O185" s="44">
        <f>IF(A185="","",IF(N185="0–30 Days",K185,0))</f>
        <v/>
      </c>
      <c r="P185" s="44">
        <f>IF(A185="","",IF(N185="31–60 Days",K185,0))</f>
        <v/>
      </c>
      <c r="Q185" s="44">
        <f>IF(A185="","",IF(N185="61–90 Days",K185,0))</f>
        <v/>
      </c>
      <c r="R185" s="44">
        <f>IF(A185="","",IF(N185="91–120 Days",K185,0))</f>
        <v/>
      </c>
      <c r="S185" s="44">
        <f>IF(A185="","",IF(N185="Over 120 Days",K185,0))</f>
        <v/>
      </c>
      <c r="T185" s="18" t="n"/>
      <c r="U185" s="18" t="n"/>
      <c r="V185" s="42" t="n"/>
      <c r="W185" s="42" t="n"/>
      <c r="X185" s="18" t="n"/>
      <c r="Y185" s="23">
        <f>IF(A185="","",IF(K185&lt;=0,"Closed/Credit",IF(OR(U185="Yes",M185&gt;120,AND(W185&lt;&gt;"",W185&lt;=Dashboard!$B$4)),"Critical",IF(OR(K185&gt;=Dashboard!$B$6,M185&gt;90),"High",IF(OR(M185&gt;60,W185=""),"Medium","Routine")))))</f>
        <v/>
      </c>
      <c r="Z185" s="24" t="n"/>
      <c r="AA185" s="25">
        <f>IF(A185="","",IF(COUNTIF($A$2:$A$501,A185)&gt;1,"Duplicate AR Record ID",IF(B185="","Missing clinic",IF(C185="","Missing account ID",IF(D185="","Missing payer",IF(F185="","Missing service date",IF(H185="","Missing original charge","")))))))</f>
        <v/>
      </c>
    </row>
    <row r="186">
      <c r="A186" s="18" t="n"/>
      <c r="B186" s="18" t="n"/>
      <c r="C186" s="18" t="n"/>
      <c r="D186" s="18" t="n"/>
      <c r="E186" s="18" t="n"/>
      <c r="F186" s="42" t="n"/>
      <c r="G186" s="42" t="n"/>
      <c r="H186" s="43" t="n"/>
      <c r="I186" s="43" t="n"/>
      <c r="J186" s="43" t="n"/>
      <c r="K186" s="44">
        <f>IF(A186="","",H186-I186-J186)</f>
        <v/>
      </c>
      <c r="L186" s="45">
        <f>IF(A186="","",IF(Dashboard!$B$5="Claim Submitted Date",IF(G186&lt;&gt;"",G186,F186),F186))</f>
        <v/>
      </c>
      <c r="M186" s="23">
        <f>IF(OR(A186="",L186="",Dashboard!$B$4=""),"",MAX(0,Dashboard!$B$4-L186))</f>
        <v/>
      </c>
      <c r="N186" s="23">
        <f>IF(M186="","",IF(M186&lt;=30,"0–30 Days",IF(M186&lt;=60,"31–60 Days",IF(M186&lt;=90,"61–90 Days",IF(M186&lt;=120,"91–120 Days","Over 120 Days")))))</f>
        <v/>
      </c>
      <c r="O186" s="44">
        <f>IF(A186="","",IF(N186="0–30 Days",K186,0))</f>
        <v/>
      </c>
      <c r="P186" s="44">
        <f>IF(A186="","",IF(N186="31–60 Days",K186,0))</f>
        <v/>
      </c>
      <c r="Q186" s="44">
        <f>IF(A186="","",IF(N186="61–90 Days",K186,0))</f>
        <v/>
      </c>
      <c r="R186" s="44">
        <f>IF(A186="","",IF(N186="91–120 Days",K186,0))</f>
        <v/>
      </c>
      <c r="S186" s="44">
        <f>IF(A186="","",IF(N186="Over 120 Days",K186,0))</f>
        <v/>
      </c>
      <c r="T186" s="18" t="n"/>
      <c r="U186" s="18" t="n"/>
      <c r="V186" s="42" t="n"/>
      <c r="W186" s="42" t="n"/>
      <c r="X186" s="18" t="n"/>
      <c r="Y186" s="23">
        <f>IF(A186="","",IF(K186&lt;=0,"Closed/Credit",IF(OR(U186="Yes",M186&gt;120,AND(W186&lt;&gt;"",W186&lt;=Dashboard!$B$4)),"Critical",IF(OR(K186&gt;=Dashboard!$B$6,M186&gt;90),"High",IF(OR(M186&gt;60,W186=""),"Medium","Routine")))))</f>
        <v/>
      </c>
      <c r="Z186" s="24" t="n"/>
      <c r="AA186" s="25">
        <f>IF(A186="","",IF(COUNTIF($A$2:$A$501,A186)&gt;1,"Duplicate AR Record ID",IF(B186="","Missing clinic",IF(C186="","Missing account ID",IF(D186="","Missing payer",IF(F186="","Missing service date",IF(H186="","Missing original charge","")))))))</f>
        <v/>
      </c>
    </row>
    <row r="187">
      <c r="A187" s="18" t="n"/>
      <c r="B187" s="18" t="n"/>
      <c r="C187" s="18" t="n"/>
      <c r="D187" s="18" t="n"/>
      <c r="E187" s="18" t="n"/>
      <c r="F187" s="42" t="n"/>
      <c r="G187" s="42" t="n"/>
      <c r="H187" s="43" t="n"/>
      <c r="I187" s="43" t="n"/>
      <c r="J187" s="43" t="n"/>
      <c r="K187" s="44">
        <f>IF(A187="","",H187-I187-J187)</f>
        <v/>
      </c>
      <c r="L187" s="45">
        <f>IF(A187="","",IF(Dashboard!$B$5="Claim Submitted Date",IF(G187&lt;&gt;"",G187,F187),F187))</f>
        <v/>
      </c>
      <c r="M187" s="23">
        <f>IF(OR(A187="",L187="",Dashboard!$B$4=""),"",MAX(0,Dashboard!$B$4-L187))</f>
        <v/>
      </c>
      <c r="N187" s="23">
        <f>IF(M187="","",IF(M187&lt;=30,"0–30 Days",IF(M187&lt;=60,"31–60 Days",IF(M187&lt;=90,"61–90 Days",IF(M187&lt;=120,"91–120 Days","Over 120 Days")))))</f>
        <v/>
      </c>
      <c r="O187" s="44">
        <f>IF(A187="","",IF(N187="0–30 Days",K187,0))</f>
        <v/>
      </c>
      <c r="P187" s="44">
        <f>IF(A187="","",IF(N187="31–60 Days",K187,0))</f>
        <v/>
      </c>
      <c r="Q187" s="44">
        <f>IF(A187="","",IF(N187="61–90 Days",K187,0))</f>
        <v/>
      </c>
      <c r="R187" s="44">
        <f>IF(A187="","",IF(N187="91–120 Days",K187,0))</f>
        <v/>
      </c>
      <c r="S187" s="44">
        <f>IF(A187="","",IF(N187="Over 120 Days",K187,0))</f>
        <v/>
      </c>
      <c r="T187" s="18" t="n"/>
      <c r="U187" s="18" t="n"/>
      <c r="V187" s="42" t="n"/>
      <c r="W187" s="42" t="n"/>
      <c r="X187" s="18" t="n"/>
      <c r="Y187" s="23">
        <f>IF(A187="","",IF(K187&lt;=0,"Closed/Credit",IF(OR(U187="Yes",M187&gt;120,AND(W187&lt;&gt;"",W187&lt;=Dashboard!$B$4)),"Critical",IF(OR(K187&gt;=Dashboard!$B$6,M187&gt;90),"High",IF(OR(M187&gt;60,W187=""),"Medium","Routine")))))</f>
        <v/>
      </c>
      <c r="Z187" s="24" t="n"/>
      <c r="AA187" s="25">
        <f>IF(A187="","",IF(COUNTIF($A$2:$A$501,A187)&gt;1,"Duplicate AR Record ID",IF(B187="","Missing clinic",IF(C187="","Missing account ID",IF(D187="","Missing payer",IF(F187="","Missing service date",IF(H187="","Missing original charge","")))))))</f>
        <v/>
      </c>
    </row>
    <row r="188">
      <c r="A188" s="18" t="n"/>
      <c r="B188" s="18" t="n"/>
      <c r="C188" s="18" t="n"/>
      <c r="D188" s="18" t="n"/>
      <c r="E188" s="18" t="n"/>
      <c r="F188" s="42" t="n"/>
      <c r="G188" s="42" t="n"/>
      <c r="H188" s="43" t="n"/>
      <c r="I188" s="43" t="n"/>
      <c r="J188" s="43" t="n"/>
      <c r="K188" s="44">
        <f>IF(A188="","",H188-I188-J188)</f>
        <v/>
      </c>
      <c r="L188" s="45">
        <f>IF(A188="","",IF(Dashboard!$B$5="Claim Submitted Date",IF(G188&lt;&gt;"",G188,F188),F188))</f>
        <v/>
      </c>
      <c r="M188" s="23">
        <f>IF(OR(A188="",L188="",Dashboard!$B$4=""),"",MAX(0,Dashboard!$B$4-L188))</f>
        <v/>
      </c>
      <c r="N188" s="23">
        <f>IF(M188="","",IF(M188&lt;=30,"0–30 Days",IF(M188&lt;=60,"31–60 Days",IF(M188&lt;=90,"61–90 Days",IF(M188&lt;=120,"91–120 Days","Over 120 Days")))))</f>
        <v/>
      </c>
      <c r="O188" s="44">
        <f>IF(A188="","",IF(N188="0–30 Days",K188,0))</f>
        <v/>
      </c>
      <c r="P188" s="44">
        <f>IF(A188="","",IF(N188="31–60 Days",K188,0))</f>
        <v/>
      </c>
      <c r="Q188" s="44">
        <f>IF(A188="","",IF(N188="61–90 Days",K188,0))</f>
        <v/>
      </c>
      <c r="R188" s="44">
        <f>IF(A188="","",IF(N188="91–120 Days",K188,0))</f>
        <v/>
      </c>
      <c r="S188" s="44">
        <f>IF(A188="","",IF(N188="Over 120 Days",K188,0))</f>
        <v/>
      </c>
      <c r="T188" s="18" t="n"/>
      <c r="U188" s="18" t="n"/>
      <c r="V188" s="42" t="n"/>
      <c r="W188" s="42" t="n"/>
      <c r="X188" s="18" t="n"/>
      <c r="Y188" s="23">
        <f>IF(A188="","",IF(K188&lt;=0,"Closed/Credit",IF(OR(U188="Yes",M188&gt;120,AND(W188&lt;&gt;"",W188&lt;=Dashboard!$B$4)),"Critical",IF(OR(K188&gt;=Dashboard!$B$6,M188&gt;90),"High",IF(OR(M188&gt;60,W188=""),"Medium","Routine")))))</f>
        <v/>
      </c>
      <c r="Z188" s="24" t="n"/>
      <c r="AA188" s="25">
        <f>IF(A188="","",IF(COUNTIF($A$2:$A$501,A188)&gt;1,"Duplicate AR Record ID",IF(B188="","Missing clinic",IF(C188="","Missing account ID",IF(D188="","Missing payer",IF(F188="","Missing service date",IF(H188="","Missing original charge","")))))))</f>
        <v/>
      </c>
    </row>
    <row r="189">
      <c r="A189" s="18" t="n"/>
      <c r="B189" s="18" t="n"/>
      <c r="C189" s="18" t="n"/>
      <c r="D189" s="18" t="n"/>
      <c r="E189" s="18" t="n"/>
      <c r="F189" s="42" t="n"/>
      <c r="G189" s="42" t="n"/>
      <c r="H189" s="43" t="n"/>
      <c r="I189" s="43" t="n"/>
      <c r="J189" s="43" t="n"/>
      <c r="K189" s="44">
        <f>IF(A189="","",H189-I189-J189)</f>
        <v/>
      </c>
      <c r="L189" s="45">
        <f>IF(A189="","",IF(Dashboard!$B$5="Claim Submitted Date",IF(G189&lt;&gt;"",G189,F189),F189))</f>
        <v/>
      </c>
      <c r="M189" s="23">
        <f>IF(OR(A189="",L189="",Dashboard!$B$4=""),"",MAX(0,Dashboard!$B$4-L189))</f>
        <v/>
      </c>
      <c r="N189" s="23">
        <f>IF(M189="","",IF(M189&lt;=30,"0–30 Days",IF(M189&lt;=60,"31–60 Days",IF(M189&lt;=90,"61–90 Days",IF(M189&lt;=120,"91–120 Days","Over 120 Days")))))</f>
        <v/>
      </c>
      <c r="O189" s="44">
        <f>IF(A189="","",IF(N189="0–30 Days",K189,0))</f>
        <v/>
      </c>
      <c r="P189" s="44">
        <f>IF(A189="","",IF(N189="31–60 Days",K189,0))</f>
        <v/>
      </c>
      <c r="Q189" s="44">
        <f>IF(A189="","",IF(N189="61–90 Days",K189,0))</f>
        <v/>
      </c>
      <c r="R189" s="44">
        <f>IF(A189="","",IF(N189="91–120 Days",K189,0))</f>
        <v/>
      </c>
      <c r="S189" s="44">
        <f>IF(A189="","",IF(N189="Over 120 Days",K189,0))</f>
        <v/>
      </c>
      <c r="T189" s="18" t="n"/>
      <c r="U189" s="18" t="n"/>
      <c r="V189" s="42" t="n"/>
      <c r="W189" s="42" t="n"/>
      <c r="X189" s="18" t="n"/>
      <c r="Y189" s="23">
        <f>IF(A189="","",IF(K189&lt;=0,"Closed/Credit",IF(OR(U189="Yes",M189&gt;120,AND(W189&lt;&gt;"",W189&lt;=Dashboard!$B$4)),"Critical",IF(OR(K189&gt;=Dashboard!$B$6,M189&gt;90),"High",IF(OR(M189&gt;60,W189=""),"Medium","Routine")))))</f>
        <v/>
      </c>
      <c r="Z189" s="24" t="n"/>
      <c r="AA189" s="25">
        <f>IF(A189="","",IF(COUNTIF($A$2:$A$501,A189)&gt;1,"Duplicate AR Record ID",IF(B189="","Missing clinic",IF(C189="","Missing account ID",IF(D189="","Missing payer",IF(F189="","Missing service date",IF(H189="","Missing original charge","")))))))</f>
        <v/>
      </c>
    </row>
    <row r="190">
      <c r="A190" s="18" t="n"/>
      <c r="B190" s="18" t="n"/>
      <c r="C190" s="18" t="n"/>
      <c r="D190" s="18" t="n"/>
      <c r="E190" s="18" t="n"/>
      <c r="F190" s="42" t="n"/>
      <c r="G190" s="42" t="n"/>
      <c r="H190" s="43" t="n"/>
      <c r="I190" s="43" t="n"/>
      <c r="J190" s="43" t="n"/>
      <c r="K190" s="44">
        <f>IF(A190="","",H190-I190-J190)</f>
        <v/>
      </c>
      <c r="L190" s="45">
        <f>IF(A190="","",IF(Dashboard!$B$5="Claim Submitted Date",IF(G190&lt;&gt;"",G190,F190),F190))</f>
        <v/>
      </c>
      <c r="M190" s="23">
        <f>IF(OR(A190="",L190="",Dashboard!$B$4=""),"",MAX(0,Dashboard!$B$4-L190))</f>
        <v/>
      </c>
      <c r="N190" s="23">
        <f>IF(M190="","",IF(M190&lt;=30,"0–30 Days",IF(M190&lt;=60,"31–60 Days",IF(M190&lt;=90,"61–90 Days",IF(M190&lt;=120,"91–120 Days","Over 120 Days")))))</f>
        <v/>
      </c>
      <c r="O190" s="44">
        <f>IF(A190="","",IF(N190="0–30 Days",K190,0))</f>
        <v/>
      </c>
      <c r="P190" s="44">
        <f>IF(A190="","",IF(N190="31–60 Days",K190,0))</f>
        <v/>
      </c>
      <c r="Q190" s="44">
        <f>IF(A190="","",IF(N190="61–90 Days",K190,0))</f>
        <v/>
      </c>
      <c r="R190" s="44">
        <f>IF(A190="","",IF(N190="91–120 Days",K190,0))</f>
        <v/>
      </c>
      <c r="S190" s="44">
        <f>IF(A190="","",IF(N190="Over 120 Days",K190,0))</f>
        <v/>
      </c>
      <c r="T190" s="18" t="n"/>
      <c r="U190" s="18" t="n"/>
      <c r="V190" s="42" t="n"/>
      <c r="W190" s="42" t="n"/>
      <c r="X190" s="18" t="n"/>
      <c r="Y190" s="23">
        <f>IF(A190="","",IF(K190&lt;=0,"Closed/Credit",IF(OR(U190="Yes",M190&gt;120,AND(W190&lt;&gt;"",W190&lt;=Dashboard!$B$4)),"Critical",IF(OR(K190&gt;=Dashboard!$B$6,M190&gt;90),"High",IF(OR(M190&gt;60,W190=""),"Medium","Routine")))))</f>
        <v/>
      </c>
      <c r="Z190" s="24" t="n"/>
      <c r="AA190" s="25">
        <f>IF(A190="","",IF(COUNTIF($A$2:$A$501,A190)&gt;1,"Duplicate AR Record ID",IF(B190="","Missing clinic",IF(C190="","Missing account ID",IF(D190="","Missing payer",IF(F190="","Missing service date",IF(H190="","Missing original charge","")))))))</f>
        <v/>
      </c>
    </row>
    <row r="191">
      <c r="A191" s="18" t="n"/>
      <c r="B191" s="18" t="n"/>
      <c r="C191" s="18" t="n"/>
      <c r="D191" s="18" t="n"/>
      <c r="E191" s="18" t="n"/>
      <c r="F191" s="42" t="n"/>
      <c r="G191" s="42" t="n"/>
      <c r="H191" s="43" t="n"/>
      <c r="I191" s="43" t="n"/>
      <c r="J191" s="43" t="n"/>
      <c r="K191" s="44">
        <f>IF(A191="","",H191-I191-J191)</f>
        <v/>
      </c>
      <c r="L191" s="45">
        <f>IF(A191="","",IF(Dashboard!$B$5="Claim Submitted Date",IF(G191&lt;&gt;"",G191,F191),F191))</f>
        <v/>
      </c>
      <c r="M191" s="23">
        <f>IF(OR(A191="",L191="",Dashboard!$B$4=""),"",MAX(0,Dashboard!$B$4-L191))</f>
        <v/>
      </c>
      <c r="N191" s="23">
        <f>IF(M191="","",IF(M191&lt;=30,"0–30 Days",IF(M191&lt;=60,"31–60 Days",IF(M191&lt;=90,"61–90 Days",IF(M191&lt;=120,"91–120 Days","Over 120 Days")))))</f>
        <v/>
      </c>
      <c r="O191" s="44">
        <f>IF(A191="","",IF(N191="0–30 Days",K191,0))</f>
        <v/>
      </c>
      <c r="P191" s="44">
        <f>IF(A191="","",IF(N191="31–60 Days",K191,0))</f>
        <v/>
      </c>
      <c r="Q191" s="44">
        <f>IF(A191="","",IF(N191="61–90 Days",K191,0))</f>
        <v/>
      </c>
      <c r="R191" s="44">
        <f>IF(A191="","",IF(N191="91–120 Days",K191,0))</f>
        <v/>
      </c>
      <c r="S191" s="44">
        <f>IF(A191="","",IF(N191="Over 120 Days",K191,0))</f>
        <v/>
      </c>
      <c r="T191" s="18" t="n"/>
      <c r="U191" s="18" t="n"/>
      <c r="V191" s="42" t="n"/>
      <c r="W191" s="42" t="n"/>
      <c r="X191" s="18" t="n"/>
      <c r="Y191" s="23">
        <f>IF(A191="","",IF(K191&lt;=0,"Closed/Credit",IF(OR(U191="Yes",M191&gt;120,AND(W191&lt;&gt;"",W191&lt;=Dashboard!$B$4)),"Critical",IF(OR(K191&gt;=Dashboard!$B$6,M191&gt;90),"High",IF(OR(M191&gt;60,W191=""),"Medium","Routine")))))</f>
        <v/>
      </c>
      <c r="Z191" s="24" t="n"/>
      <c r="AA191" s="25">
        <f>IF(A191="","",IF(COUNTIF($A$2:$A$501,A191)&gt;1,"Duplicate AR Record ID",IF(B191="","Missing clinic",IF(C191="","Missing account ID",IF(D191="","Missing payer",IF(F191="","Missing service date",IF(H191="","Missing original charge","")))))))</f>
        <v/>
      </c>
    </row>
    <row r="192">
      <c r="A192" s="18" t="n"/>
      <c r="B192" s="18" t="n"/>
      <c r="C192" s="18" t="n"/>
      <c r="D192" s="18" t="n"/>
      <c r="E192" s="18" t="n"/>
      <c r="F192" s="42" t="n"/>
      <c r="G192" s="42" t="n"/>
      <c r="H192" s="43" t="n"/>
      <c r="I192" s="43" t="n"/>
      <c r="J192" s="43" t="n"/>
      <c r="K192" s="44">
        <f>IF(A192="","",H192-I192-J192)</f>
        <v/>
      </c>
      <c r="L192" s="45">
        <f>IF(A192="","",IF(Dashboard!$B$5="Claim Submitted Date",IF(G192&lt;&gt;"",G192,F192),F192))</f>
        <v/>
      </c>
      <c r="M192" s="23">
        <f>IF(OR(A192="",L192="",Dashboard!$B$4=""),"",MAX(0,Dashboard!$B$4-L192))</f>
        <v/>
      </c>
      <c r="N192" s="23">
        <f>IF(M192="","",IF(M192&lt;=30,"0–30 Days",IF(M192&lt;=60,"31–60 Days",IF(M192&lt;=90,"61–90 Days",IF(M192&lt;=120,"91–120 Days","Over 120 Days")))))</f>
        <v/>
      </c>
      <c r="O192" s="44">
        <f>IF(A192="","",IF(N192="0–30 Days",K192,0))</f>
        <v/>
      </c>
      <c r="P192" s="44">
        <f>IF(A192="","",IF(N192="31–60 Days",K192,0))</f>
        <v/>
      </c>
      <c r="Q192" s="44">
        <f>IF(A192="","",IF(N192="61–90 Days",K192,0))</f>
        <v/>
      </c>
      <c r="R192" s="44">
        <f>IF(A192="","",IF(N192="91–120 Days",K192,0))</f>
        <v/>
      </c>
      <c r="S192" s="44">
        <f>IF(A192="","",IF(N192="Over 120 Days",K192,0))</f>
        <v/>
      </c>
      <c r="T192" s="18" t="n"/>
      <c r="U192" s="18" t="n"/>
      <c r="V192" s="42" t="n"/>
      <c r="W192" s="42" t="n"/>
      <c r="X192" s="18" t="n"/>
      <c r="Y192" s="23">
        <f>IF(A192="","",IF(K192&lt;=0,"Closed/Credit",IF(OR(U192="Yes",M192&gt;120,AND(W192&lt;&gt;"",W192&lt;=Dashboard!$B$4)),"Critical",IF(OR(K192&gt;=Dashboard!$B$6,M192&gt;90),"High",IF(OR(M192&gt;60,W192=""),"Medium","Routine")))))</f>
        <v/>
      </c>
      <c r="Z192" s="24" t="n"/>
      <c r="AA192" s="25">
        <f>IF(A192="","",IF(COUNTIF($A$2:$A$501,A192)&gt;1,"Duplicate AR Record ID",IF(B192="","Missing clinic",IF(C192="","Missing account ID",IF(D192="","Missing payer",IF(F192="","Missing service date",IF(H192="","Missing original charge","")))))))</f>
        <v/>
      </c>
    </row>
    <row r="193">
      <c r="A193" s="18" t="n"/>
      <c r="B193" s="18" t="n"/>
      <c r="C193" s="18" t="n"/>
      <c r="D193" s="18" t="n"/>
      <c r="E193" s="18" t="n"/>
      <c r="F193" s="42" t="n"/>
      <c r="G193" s="42" t="n"/>
      <c r="H193" s="43" t="n"/>
      <c r="I193" s="43" t="n"/>
      <c r="J193" s="43" t="n"/>
      <c r="K193" s="44">
        <f>IF(A193="","",H193-I193-J193)</f>
        <v/>
      </c>
      <c r="L193" s="45">
        <f>IF(A193="","",IF(Dashboard!$B$5="Claim Submitted Date",IF(G193&lt;&gt;"",G193,F193),F193))</f>
        <v/>
      </c>
      <c r="M193" s="23">
        <f>IF(OR(A193="",L193="",Dashboard!$B$4=""),"",MAX(0,Dashboard!$B$4-L193))</f>
        <v/>
      </c>
      <c r="N193" s="23">
        <f>IF(M193="","",IF(M193&lt;=30,"0–30 Days",IF(M193&lt;=60,"31–60 Days",IF(M193&lt;=90,"61–90 Days",IF(M193&lt;=120,"91–120 Days","Over 120 Days")))))</f>
        <v/>
      </c>
      <c r="O193" s="44">
        <f>IF(A193="","",IF(N193="0–30 Days",K193,0))</f>
        <v/>
      </c>
      <c r="P193" s="44">
        <f>IF(A193="","",IF(N193="31–60 Days",K193,0))</f>
        <v/>
      </c>
      <c r="Q193" s="44">
        <f>IF(A193="","",IF(N193="61–90 Days",K193,0))</f>
        <v/>
      </c>
      <c r="R193" s="44">
        <f>IF(A193="","",IF(N193="91–120 Days",K193,0))</f>
        <v/>
      </c>
      <c r="S193" s="44">
        <f>IF(A193="","",IF(N193="Over 120 Days",K193,0))</f>
        <v/>
      </c>
      <c r="T193" s="18" t="n"/>
      <c r="U193" s="18" t="n"/>
      <c r="V193" s="42" t="n"/>
      <c r="W193" s="42" t="n"/>
      <c r="X193" s="18" t="n"/>
      <c r="Y193" s="23">
        <f>IF(A193="","",IF(K193&lt;=0,"Closed/Credit",IF(OR(U193="Yes",M193&gt;120,AND(W193&lt;&gt;"",W193&lt;=Dashboard!$B$4)),"Critical",IF(OR(K193&gt;=Dashboard!$B$6,M193&gt;90),"High",IF(OR(M193&gt;60,W193=""),"Medium","Routine")))))</f>
        <v/>
      </c>
      <c r="Z193" s="24" t="n"/>
      <c r="AA193" s="25">
        <f>IF(A193="","",IF(COUNTIF($A$2:$A$501,A193)&gt;1,"Duplicate AR Record ID",IF(B193="","Missing clinic",IF(C193="","Missing account ID",IF(D193="","Missing payer",IF(F193="","Missing service date",IF(H193="","Missing original charge","")))))))</f>
        <v/>
      </c>
    </row>
    <row r="194">
      <c r="A194" s="18" t="n"/>
      <c r="B194" s="18" t="n"/>
      <c r="C194" s="18" t="n"/>
      <c r="D194" s="18" t="n"/>
      <c r="E194" s="18" t="n"/>
      <c r="F194" s="42" t="n"/>
      <c r="G194" s="42" t="n"/>
      <c r="H194" s="43" t="n"/>
      <c r="I194" s="43" t="n"/>
      <c r="J194" s="43" t="n"/>
      <c r="K194" s="44">
        <f>IF(A194="","",H194-I194-J194)</f>
        <v/>
      </c>
      <c r="L194" s="45">
        <f>IF(A194="","",IF(Dashboard!$B$5="Claim Submitted Date",IF(G194&lt;&gt;"",G194,F194),F194))</f>
        <v/>
      </c>
      <c r="M194" s="23">
        <f>IF(OR(A194="",L194="",Dashboard!$B$4=""),"",MAX(0,Dashboard!$B$4-L194))</f>
        <v/>
      </c>
      <c r="N194" s="23">
        <f>IF(M194="","",IF(M194&lt;=30,"0–30 Days",IF(M194&lt;=60,"31–60 Days",IF(M194&lt;=90,"61–90 Days",IF(M194&lt;=120,"91–120 Days","Over 120 Days")))))</f>
        <v/>
      </c>
      <c r="O194" s="44">
        <f>IF(A194="","",IF(N194="0–30 Days",K194,0))</f>
        <v/>
      </c>
      <c r="P194" s="44">
        <f>IF(A194="","",IF(N194="31–60 Days",K194,0))</f>
        <v/>
      </c>
      <c r="Q194" s="44">
        <f>IF(A194="","",IF(N194="61–90 Days",K194,0))</f>
        <v/>
      </c>
      <c r="R194" s="44">
        <f>IF(A194="","",IF(N194="91–120 Days",K194,0))</f>
        <v/>
      </c>
      <c r="S194" s="44">
        <f>IF(A194="","",IF(N194="Over 120 Days",K194,0))</f>
        <v/>
      </c>
      <c r="T194" s="18" t="n"/>
      <c r="U194" s="18" t="n"/>
      <c r="V194" s="42" t="n"/>
      <c r="W194" s="42" t="n"/>
      <c r="X194" s="18" t="n"/>
      <c r="Y194" s="23">
        <f>IF(A194="","",IF(K194&lt;=0,"Closed/Credit",IF(OR(U194="Yes",M194&gt;120,AND(W194&lt;&gt;"",W194&lt;=Dashboard!$B$4)),"Critical",IF(OR(K194&gt;=Dashboard!$B$6,M194&gt;90),"High",IF(OR(M194&gt;60,W194=""),"Medium","Routine")))))</f>
        <v/>
      </c>
      <c r="Z194" s="24" t="n"/>
      <c r="AA194" s="25">
        <f>IF(A194="","",IF(COUNTIF($A$2:$A$501,A194)&gt;1,"Duplicate AR Record ID",IF(B194="","Missing clinic",IF(C194="","Missing account ID",IF(D194="","Missing payer",IF(F194="","Missing service date",IF(H194="","Missing original charge","")))))))</f>
        <v/>
      </c>
    </row>
    <row r="195">
      <c r="A195" s="18" t="n"/>
      <c r="B195" s="18" t="n"/>
      <c r="C195" s="18" t="n"/>
      <c r="D195" s="18" t="n"/>
      <c r="E195" s="18" t="n"/>
      <c r="F195" s="42" t="n"/>
      <c r="G195" s="42" t="n"/>
      <c r="H195" s="43" t="n"/>
      <c r="I195" s="43" t="n"/>
      <c r="J195" s="43" t="n"/>
      <c r="K195" s="44">
        <f>IF(A195="","",H195-I195-J195)</f>
        <v/>
      </c>
      <c r="L195" s="45">
        <f>IF(A195="","",IF(Dashboard!$B$5="Claim Submitted Date",IF(G195&lt;&gt;"",G195,F195),F195))</f>
        <v/>
      </c>
      <c r="M195" s="23">
        <f>IF(OR(A195="",L195="",Dashboard!$B$4=""),"",MAX(0,Dashboard!$B$4-L195))</f>
        <v/>
      </c>
      <c r="N195" s="23">
        <f>IF(M195="","",IF(M195&lt;=30,"0–30 Days",IF(M195&lt;=60,"31–60 Days",IF(M195&lt;=90,"61–90 Days",IF(M195&lt;=120,"91–120 Days","Over 120 Days")))))</f>
        <v/>
      </c>
      <c r="O195" s="44">
        <f>IF(A195="","",IF(N195="0–30 Days",K195,0))</f>
        <v/>
      </c>
      <c r="P195" s="44">
        <f>IF(A195="","",IF(N195="31–60 Days",K195,0))</f>
        <v/>
      </c>
      <c r="Q195" s="44">
        <f>IF(A195="","",IF(N195="61–90 Days",K195,0))</f>
        <v/>
      </c>
      <c r="R195" s="44">
        <f>IF(A195="","",IF(N195="91–120 Days",K195,0))</f>
        <v/>
      </c>
      <c r="S195" s="44">
        <f>IF(A195="","",IF(N195="Over 120 Days",K195,0))</f>
        <v/>
      </c>
      <c r="T195" s="18" t="n"/>
      <c r="U195" s="18" t="n"/>
      <c r="V195" s="42" t="n"/>
      <c r="W195" s="42" t="n"/>
      <c r="X195" s="18" t="n"/>
      <c r="Y195" s="23">
        <f>IF(A195="","",IF(K195&lt;=0,"Closed/Credit",IF(OR(U195="Yes",M195&gt;120,AND(W195&lt;&gt;"",W195&lt;=Dashboard!$B$4)),"Critical",IF(OR(K195&gt;=Dashboard!$B$6,M195&gt;90),"High",IF(OR(M195&gt;60,W195=""),"Medium","Routine")))))</f>
        <v/>
      </c>
      <c r="Z195" s="24" t="n"/>
      <c r="AA195" s="25">
        <f>IF(A195="","",IF(COUNTIF($A$2:$A$501,A195)&gt;1,"Duplicate AR Record ID",IF(B195="","Missing clinic",IF(C195="","Missing account ID",IF(D195="","Missing payer",IF(F195="","Missing service date",IF(H195="","Missing original charge","")))))))</f>
        <v/>
      </c>
    </row>
    <row r="196">
      <c r="A196" s="18" t="n"/>
      <c r="B196" s="18" t="n"/>
      <c r="C196" s="18" t="n"/>
      <c r="D196" s="18" t="n"/>
      <c r="E196" s="18" t="n"/>
      <c r="F196" s="42" t="n"/>
      <c r="G196" s="42" t="n"/>
      <c r="H196" s="43" t="n"/>
      <c r="I196" s="43" t="n"/>
      <c r="J196" s="43" t="n"/>
      <c r="K196" s="44">
        <f>IF(A196="","",H196-I196-J196)</f>
        <v/>
      </c>
      <c r="L196" s="45">
        <f>IF(A196="","",IF(Dashboard!$B$5="Claim Submitted Date",IF(G196&lt;&gt;"",G196,F196),F196))</f>
        <v/>
      </c>
      <c r="M196" s="23">
        <f>IF(OR(A196="",L196="",Dashboard!$B$4=""),"",MAX(0,Dashboard!$B$4-L196))</f>
        <v/>
      </c>
      <c r="N196" s="23">
        <f>IF(M196="","",IF(M196&lt;=30,"0–30 Days",IF(M196&lt;=60,"31–60 Days",IF(M196&lt;=90,"61–90 Days",IF(M196&lt;=120,"91–120 Days","Over 120 Days")))))</f>
        <v/>
      </c>
      <c r="O196" s="44">
        <f>IF(A196="","",IF(N196="0–30 Days",K196,0))</f>
        <v/>
      </c>
      <c r="P196" s="44">
        <f>IF(A196="","",IF(N196="31–60 Days",K196,0))</f>
        <v/>
      </c>
      <c r="Q196" s="44">
        <f>IF(A196="","",IF(N196="61–90 Days",K196,0))</f>
        <v/>
      </c>
      <c r="R196" s="44">
        <f>IF(A196="","",IF(N196="91–120 Days",K196,0))</f>
        <v/>
      </c>
      <c r="S196" s="44">
        <f>IF(A196="","",IF(N196="Over 120 Days",K196,0))</f>
        <v/>
      </c>
      <c r="T196" s="18" t="n"/>
      <c r="U196" s="18" t="n"/>
      <c r="V196" s="42" t="n"/>
      <c r="W196" s="42" t="n"/>
      <c r="X196" s="18" t="n"/>
      <c r="Y196" s="23">
        <f>IF(A196="","",IF(K196&lt;=0,"Closed/Credit",IF(OR(U196="Yes",M196&gt;120,AND(W196&lt;&gt;"",W196&lt;=Dashboard!$B$4)),"Critical",IF(OR(K196&gt;=Dashboard!$B$6,M196&gt;90),"High",IF(OR(M196&gt;60,W196=""),"Medium","Routine")))))</f>
        <v/>
      </c>
      <c r="Z196" s="24" t="n"/>
      <c r="AA196" s="25">
        <f>IF(A196="","",IF(COUNTIF($A$2:$A$501,A196)&gt;1,"Duplicate AR Record ID",IF(B196="","Missing clinic",IF(C196="","Missing account ID",IF(D196="","Missing payer",IF(F196="","Missing service date",IF(H196="","Missing original charge","")))))))</f>
        <v/>
      </c>
    </row>
    <row r="197">
      <c r="A197" s="18" t="n"/>
      <c r="B197" s="18" t="n"/>
      <c r="C197" s="18" t="n"/>
      <c r="D197" s="18" t="n"/>
      <c r="E197" s="18" t="n"/>
      <c r="F197" s="42" t="n"/>
      <c r="G197" s="42" t="n"/>
      <c r="H197" s="43" t="n"/>
      <c r="I197" s="43" t="n"/>
      <c r="J197" s="43" t="n"/>
      <c r="K197" s="44">
        <f>IF(A197="","",H197-I197-J197)</f>
        <v/>
      </c>
      <c r="L197" s="45">
        <f>IF(A197="","",IF(Dashboard!$B$5="Claim Submitted Date",IF(G197&lt;&gt;"",G197,F197),F197))</f>
        <v/>
      </c>
      <c r="M197" s="23">
        <f>IF(OR(A197="",L197="",Dashboard!$B$4=""),"",MAX(0,Dashboard!$B$4-L197))</f>
        <v/>
      </c>
      <c r="N197" s="23">
        <f>IF(M197="","",IF(M197&lt;=30,"0–30 Days",IF(M197&lt;=60,"31–60 Days",IF(M197&lt;=90,"61–90 Days",IF(M197&lt;=120,"91–120 Days","Over 120 Days")))))</f>
        <v/>
      </c>
      <c r="O197" s="44">
        <f>IF(A197="","",IF(N197="0–30 Days",K197,0))</f>
        <v/>
      </c>
      <c r="P197" s="44">
        <f>IF(A197="","",IF(N197="31–60 Days",K197,0))</f>
        <v/>
      </c>
      <c r="Q197" s="44">
        <f>IF(A197="","",IF(N197="61–90 Days",K197,0))</f>
        <v/>
      </c>
      <c r="R197" s="44">
        <f>IF(A197="","",IF(N197="91–120 Days",K197,0))</f>
        <v/>
      </c>
      <c r="S197" s="44">
        <f>IF(A197="","",IF(N197="Over 120 Days",K197,0))</f>
        <v/>
      </c>
      <c r="T197" s="18" t="n"/>
      <c r="U197" s="18" t="n"/>
      <c r="V197" s="42" t="n"/>
      <c r="W197" s="42" t="n"/>
      <c r="X197" s="18" t="n"/>
      <c r="Y197" s="23">
        <f>IF(A197="","",IF(K197&lt;=0,"Closed/Credit",IF(OR(U197="Yes",M197&gt;120,AND(W197&lt;&gt;"",W197&lt;=Dashboard!$B$4)),"Critical",IF(OR(K197&gt;=Dashboard!$B$6,M197&gt;90),"High",IF(OR(M197&gt;60,W197=""),"Medium","Routine")))))</f>
        <v/>
      </c>
      <c r="Z197" s="24" t="n"/>
      <c r="AA197" s="25">
        <f>IF(A197="","",IF(COUNTIF($A$2:$A$501,A197)&gt;1,"Duplicate AR Record ID",IF(B197="","Missing clinic",IF(C197="","Missing account ID",IF(D197="","Missing payer",IF(F197="","Missing service date",IF(H197="","Missing original charge","")))))))</f>
        <v/>
      </c>
    </row>
    <row r="198">
      <c r="A198" s="18" t="n"/>
      <c r="B198" s="18" t="n"/>
      <c r="C198" s="18" t="n"/>
      <c r="D198" s="18" t="n"/>
      <c r="E198" s="18" t="n"/>
      <c r="F198" s="42" t="n"/>
      <c r="G198" s="42" t="n"/>
      <c r="H198" s="43" t="n"/>
      <c r="I198" s="43" t="n"/>
      <c r="J198" s="43" t="n"/>
      <c r="K198" s="44">
        <f>IF(A198="","",H198-I198-J198)</f>
        <v/>
      </c>
      <c r="L198" s="45">
        <f>IF(A198="","",IF(Dashboard!$B$5="Claim Submitted Date",IF(G198&lt;&gt;"",G198,F198),F198))</f>
        <v/>
      </c>
      <c r="M198" s="23">
        <f>IF(OR(A198="",L198="",Dashboard!$B$4=""),"",MAX(0,Dashboard!$B$4-L198))</f>
        <v/>
      </c>
      <c r="N198" s="23">
        <f>IF(M198="","",IF(M198&lt;=30,"0–30 Days",IF(M198&lt;=60,"31–60 Days",IF(M198&lt;=90,"61–90 Days",IF(M198&lt;=120,"91–120 Days","Over 120 Days")))))</f>
        <v/>
      </c>
      <c r="O198" s="44">
        <f>IF(A198="","",IF(N198="0–30 Days",K198,0))</f>
        <v/>
      </c>
      <c r="P198" s="44">
        <f>IF(A198="","",IF(N198="31–60 Days",K198,0))</f>
        <v/>
      </c>
      <c r="Q198" s="44">
        <f>IF(A198="","",IF(N198="61–90 Days",K198,0))</f>
        <v/>
      </c>
      <c r="R198" s="44">
        <f>IF(A198="","",IF(N198="91–120 Days",K198,0))</f>
        <v/>
      </c>
      <c r="S198" s="44">
        <f>IF(A198="","",IF(N198="Over 120 Days",K198,0))</f>
        <v/>
      </c>
      <c r="T198" s="18" t="n"/>
      <c r="U198" s="18" t="n"/>
      <c r="V198" s="42" t="n"/>
      <c r="W198" s="42" t="n"/>
      <c r="X198" s="18" t="n"/>
      <c r="Y198" s="23">
        <f>IF(A198="","",IF(K198&lt;=0,"Closed/Credit",IF(OR(U198="Yes",M198&gt;120,AND(W198&lt;&gt;"",W198&lt;=Dashboard!$B$4)),"Critical",IF(OR(K198&gt;=Dashboard!$B$6,M198&gt;90),"High",IF(OR(M198&gt;60,W198=""),"Medium","Routine")))))</f>
        <v/>
      </c>
      <c r="Z198" s="24" t="n"/>
      <c r="AA198" s="25">
        <f>IF(A198="","",IF(COUNTIF($A$2:$A$501,A198)&gt;1,"Duplicate AR Record ID",IF(B198="","Missing clinic",IF(C198="","Missing account ID",IF(D198="","Missing payer",IF(F198="","Missing service date",IF(H198="","Missing original charge","")))))))</f>
        <v/>
      </c>
    </row>
    <row r="199">
      <c r="A199" s="18" t="n"/>
      <c r="B199" s="18" t="n"/>
      <c r="C199" s="18" t="n"/>
      <c r="D199" s="18" t="n"/>
      <c r="E199" s="18" t="n"/>
      <c r="F199" s="42" t="n"/>
      <c r="G199" s="42" t="n"/>
      <c r="H199" s="43" t="n"/>
      <c r="I199" s="43" t="n"/>
      <c r="J199" s="43" t="n"/>
      <c r="K199" s="44">
        <f>IF(A199="","",H199-I199-J199)</f>
        <v/>
      </c>
      <c r="L199" s="45">
        <f>IF(A199="","",IF(Dashboard!$B$5="Claim Submitted Date",IF(G199&lt;&gt;"",G199,F199),F199))</f>
        <v/>
      </c>
      <c r="M199" s="23">
        <f>IF(OR(A199="",L199="",Dashboard!$B$4=""),"",MAX(0,Dashboard!$B$4-L199))</f>
        <v/>
      </c>
      <c r="N199" s="23">
        <f>IF(M199="","",IF(M199&lt;=30,"0–30 Days",IF(M199&lt;=60,"31–60 Days",IF(M199&lt;=90,"61–90 Days",IF(M199&lt;=120,"91–120 Days","Over 120 Days")))))</f>
        <v/>
      </c>
      <c r="O199" s="44">
        <f>IF(A199="","",IF(N199="0–30 Days",K199,0))</f>
        <v/>
      </c>
      <c r="P199" s="44">
        <f>IF(A199="","",IF(N199="31–60 Days",K199,0))</f>
        <v/>
      </c>
      <c r="Q199" s="44">
        <f>IF(A199="","",IF(N199="61–90 Days",K199,0))</f>
        <v/>
      </c>
      <c r="R199" s="44">
        <f>IF(A199="","",IF(N199="91–120 Days",K199,0))</f>
        <v/>
      </c>
      <c r="S199" s="44">
        <f>IF(A199="","",IF(N199="Over 120 Days",K199,0))</f>
        <v/>
      </c>
      <c r="T199" s="18" t="n"/>
      <c r="U199" s="18" t="n"/>
      <c r="V199" s="42" t="n"/>
      <c r="W199" s="42" t="n"/>
      <c r="X199" s="18" t="n"/>
      <c r="Y199" s="23">
        <f>IF(A199="","",IF(K199&lt;=0,"Closed/Credit",IF(OR(U199="Yes",M199&gt;120,AND(W199&lt;&gt;"",W199&lt;=Dashboard!$B$4)),"Critical",IF(OR(K199&gt;=Dashboard!$B$6,M199&gt;90),"High",IF(OR(M199&gt;60,W199=""),"Medium","Routine")))))</f>
        <v/>
      </c>
      <c r="Z199" s="24" t="n"/>
      <c r="AA199" s="25">
        <f>IF(A199="","",IF(COUNTIF($A$2:$A$501,A199)&gt;1,"Duplicate AR Record ID",IF(B199="","Missing clinic",IF(C199="","Missing account ID",IF(D199="","Missing payer",IF(F199="","Missing service date",IF(H199="","Missing original charge","")))))))</f>
        <v/>
      </c>
    </row>
    <row r="200">
      <c r="A200" s="18" t="n"/>
      <c r="B200" s="18" t="n"/>
      <c r="C200" s="18" t="n"/>
      <c r="D200" s="18" t="n"/>
      <c r="E200" s="18" t="n"/>
      <c r="F200" s="42" t="n"/>
      <c r="G200" s="42" t="n"/>
      <c r="H200" s="43" t="n"/>
      <c r="I200" s="43" t="n"/>
      <c r="J200" s="43" t="n"/>
      <c r="K200" s="44">
        <f>IF(A200="","",H200-I200-J200)</f>
        <v/>
      </c>
      <c r="L200" s="45">
        <f>IF(A200="","",IF(Dashboard!$B$5="Claim Submitted Date",IF(G200&lt;&gt;"",G200,F200),F200))</f>
        <v/>
      </c>
      <c r="M200" s="23">
        <f>IF(OR(A200="",L200="",Dashboard!$B$4=""),"",MAX(0,Dashboard!$B$4-L200))</f>
        <v/>
      </c>
      <c r="N200" s="23">
        <f>IF(M200="","",IF(M200&lt;=30,"0–30 Days",IF(M200&lt;=60,"31–60 Days",IF(M200&lt;=90,"61–90 Days",IF(M200&lt;=120,"91–120 Days","Over 120 Days")))))</f>
        <v/>
      </c>
      <c r="O200" s="44">
        <f>IF(A200="","",IF(N200="0–30 Days",K200,0))</f>
        <v/>
      </c>
      <c r="P200" s="44">
        <f>IF(A200="","",IF(N200="31–60 Days",K200,0))</f>
        <v/>
      </c>
      <c r="Q200" s="44">
        <f>IF(A200="","",IF(N200="61–90 Days",K200,0))</f>
        <v/>
      </c>
      <c r="R200" s="44">
        <f>IF(A200="","",IF(N200="91–120 Days",K200,0))</f>
        <v/>
      </c>
      <c r="S200" s="44">
        <f>IF(A200="","",IF(N200="Over 120 Days",K200,0))</f>
        <v/>
      </c>
      <c r="T200" s="18" t="n"/>
      <c r="U200" s="18" t="n"/>
      <c r="V200" s="42" t="n"/>
      <c r="W200" s="42" t="n"/>
      <c r="X200" s="18" t="n"/>
      <c r="Y200" s="23">
        <f>IF(A200="","",IF(K200&lt;=0,"Closed/Credit",IF(OR(U200="Yes",M200&gt;120,AND(W200&lt;&gt;"",W200&lt;=Dashboard!$B$4)),"Critical",IF(OR(K200&gt;=Dashboard!$B$6,M200&gt;90),"High",IF(OR(M200&gt;60,W200=""),"Medium","Routine")))))</f>
        <v/>
      </c>
      <c r="Z200" s="24" t="n"/>
      <c r="AA200" s="25">
        <f>IF(A200="","",IF(COUNTIF($A$2:$A$501,A200)&gt;1,"Duplicate AR Record ID",IF(B200="","Missing clinic",IF(C200="","Missing account ID",IF(D200="","Missing payer",IF(F200="","Missing service date",IF(H200="","Missing original charge","")))))))</f>
        <v/>
      </c>
    </row>
    <row r="201">
      <c r="A201" s="18" t="n"/>
      <c r="B201" s="18" t="n"/>
      <c r="C201" s="18" t="n"/>
      <c r="D201" s="18" t="n"/>
      <c r="E201" s="18" t="n"/>
      <c r="F201" s="42" t="n"/>
      <c r="G201" s="42" t="n"/>
      <c r="H201" s="43" t="n"/>
      <c r="I201" s="43" t="n"/>
      <c r="J201" s="43" t="n"/>
      <c r="K201" s="44">
        <f>IF(A201="","",H201-I201-J201)</f>
        <v/>
      </c>
      <c r="L201" s="45">
        <f>IF(A201="","",IF(Dashboard!$B$5="Claim Submitted Date",IF(G201&lt;&gt;"",G201,F201),F201))</f>
        <v/>
      </c>
      <c r="M201" s="23">
        <f>IF(OR(A201="",L201="",Dashboard!$B$4=""),"",MAX(0,Dashboard!$B$4-L201))</f>
        <v/>
      </c>
      <c r="N201" s="23">
        <f>IF(M201="","",IF(M201&lt;=30,"0–30 Days",IF(M201&lt;=60,"31–60 Days",IF(M201&lt;=90,"61–90 Days",IF(M201&lt;=120,"91–120 Days","Over 120 Days")))))</f>
        <v/>
      </c>
      <c r="O201" s="44">
        <f>IF(A201="","",IF(N201="0–30 Days",K201,0))</f>
        <v/>
      </c>
      <c r="P201" s="44">
        <f>IF(A201="","",IF(N201="31–60 Days",K201,0))</f>
        <v/>
      </c>
      <c r="Q201" s="44">
        <f>IF(A201="","",IF(N201="61–90 Days",K201,0))</f>
        <v/>
      </c>
      <c r="R201" s="44">
        <f>IF(A201="","",IF(N201="91–120 Days",K201,0))</f>
        <v/>
      </c>
      <c r="S201" s="44">
        <f>IF(A201="","",IF(N201="Over 120 Days",K201,0))</f>
        <v/>
      </c>
      <c r="T201" s="18" t="n"/>
      <c r="U201" s="18" t="n"/>
      <c r="V201" s="42" t="n"/>
      <c r="W201" s="42" t="n"/>
      <c r="X201" s="18" t="n"/>
      <c r="Y201" s="23">
        <f>IF(A201="","",IF(K201&lt;=0,"Closed/Credit",IF(OR(U201="Yes",M201&gt;120,AND(W201&lt;&gt;"",W201&lt;=Dashboard!$B$4)),"Critical",IF(OR(K201&gt;=Dashboard!$B$6,M201&gt;90),"High",IF(OR(M201&gt;60,W201=""),"Medium","Routine")))))</f>
        <v/>
      </c>
      <c r="Z201" s="24" t="n"/>
      <c r="AA201" s="25">
        <f>IF(A201="","",IF(COUNTIF($A$2:$A$501,A201)&gt;1,"Duplicate AR Record ID",IF(B201="","Missing clinic",IF(C201="","Missing account ID",IF(D201="","Missing payer",IF(F201="","Missing service date",IF(H201="","Missing original charge","")))))))</f>
        <v/>
      </c>
    </row>
    <row r="202">
      <c r="A202" s="18" t="n"/>
      <c r="B202" s="18" t="n"/>
      <c r="C202" s="18" t="n"/>
      <c r="D202" s="18" t="n"/>
      <c r="E202" s="18" t="n"/>
      <c r="F202" s="42" t="n"/>
      <c r="G202" s="42" t="n"/>
      <c r="H202" s="43" t="n"/>
      <c r="I202" s="43" t="n"/>
      <c r="J202" s="43" t="n"/>
      <c r="K202" s="44">
        <f>IF(A202="","",H202-I202-J202)</f>
        <v/>
      </c>
      <c r="L202" s="45">
        <f>IF(A202="","",IF(Dashboard!$B$5="Claim Submitted Date",IF(G202&lt;&gt;"",G202,F202),F202))</f>
        <v/>
      </c>
      <c r="M202" s="23">
        <f>IF(OR(A202="",L202="",Dashboard!$B$4=""),"",MAX(0,Dashboard!$B$4-L202))</f>
        <v/>
      </c>
      <c r="N202" s="23">
        <f>IF(M202="","",IF(M202&lt;=30,"0–30 Days",IF(M202&lt;=60,"31–60 Days",IF(M202&lt;=90,"61–90 Days",IF(M202&lt;=120,"91–120 Days","Over 120 Days")))))</f>
        <v/>
      </c>
      <c r="O202" s="44">
        <f>IF(A202="","",IF(N202="0–30 Days",K202,0))</f>
        <v/>
      </c>
      <c r="P202" s="44">
        <f>IF(A202="","",IF(N202="31–60 Days",K202,0))</f>
        <v/>
      </c>
      <c r="Q202" s="44">
        <f>IF(A202="","",IF(N202="61–90 Days",K202,0))</f>
        <v/>
      </c>
      <c r="R202" s="44">
        <f>IF(A202="","",IF(N202="91–120 Days",K202,0))</f>
        <v/>
      </c>
      <c r="S202" s="44">
        <f>IF(A202="","",IF(N202="Over 120 Days",K202,0))</f>
        <v/>
      </c>
      <c r="T202" s="18" t="n"/>
      <c r="U202" s="18" t="n"/>
      <c r="V202" s="42" t="n"/>
      <c r="W202" s="42" t="n"/>
      <c r="X202" s="18" t="n"/>
      <c r="Y202" s="23">
        <f>IF(A202="","",IF(K202&lt;=0,"Closed/Credit",IF(OR(U202="Yes",M202&gt;120,AND(W202&lt;&gt;"",W202&lt;=Dashboard!$B$4)),"Critical",IF(OR(K202&gt;=Dashboard!$B$6,M202&gt;90),"High",IF(OR(M202&gt;60,W202=""),"Medium","Routine")))))</f>
        <v/>
      </c>
      <c r="Z202" s="24" t="n"/>
      <c r="AA202" s="25">
        <f>IF(A202="","",IF(COUNTIF($A$2:$A$501,A202)&gt;1,"Duplicate AR Record ID",IF(B202="","Missing clinic",IF(C202="","Missing account ID",IF(D202="","Missing payer",IF(F202="","Missing service date",IF(H202="","Missing original charge","")))))))</f>
        <v/>
      </c>
    </row>
    <row r="203">
      <c r="A203" s="18" t="n"/>
      <c r="B203" s="18" t="n"/>
      <c r="C203" s="18" t="n"/>
      <c r="D203" s="18" t="n"/>
      <c r="E203" s="18" t="n"/>
      <c r="F203" s="42" t="n"/>
      <c r="G203" s="42" t="n"/>
      <c r="H203" s="43" t="n"/>
      <c r="I203" s="43" t="n"/>
      <c r="J203" s="43" t="n"/>
      <c r="K203" s="44">
        <f>IF(A203="","",H203-I203-J203)</f>
        <v/>
      </c>
      <c r="L203" s="45">
        <f>IF(A203="","",IF(Dashboard!$B$5="Claim Submitted Date",IF(G203&lt;&gt;"",G203,F203),F203))</f>
        <v/>
      </c>
      <c r="M203" s="23">
        <f>IF(OR(A203="",L203="",Dashboard!$B$4=""),"",MAX(0,Dashboard!$B$4-L203))</f>
        <v/>
      </c>
      <c r="N203" s="23">
        <f>IF(M203="","",IF(M203&lt;=30,"0–30 Days",IF(M203&lt;=60,"31–60 Days",IF(M203&lt;=90,"61–90 Days",IF(M203&lt;=120,"91–120 Days","Over 120 Days")))))</f>
        <v/>
      </c>
      <c r="O203" s="44">
        <f>IF(A203="","",IF(N203="0–30 Days",K203,0))</f>
        <v/>
      </c>
      <c r="P203" s="44">
        <f>IF(A203="","",IF(N203="31–60 Days",K203,0))</f>
        <v/>
      </c>
      <c r="Q203" s="44">
        <f>IF(A203="","",IF(N203="61–90 Days",K203,0))</f>
        <v/>
      </c>
      <c r="R203" s="44">
        <f>IF(A203="","",IF(N203="91–120 Days",K203,0))</f>
        <v/>
      </c>
      <c r="S203" s="44">
        <f>IF(A203="","",IF(N203="Over 120 Days",K203,0))</f>
        <v/>
      </c>
      <c r="T203" s="18" t="n"/>
      <c r="U203" s="18" t="n"/>
      <c r="V203" s="42" t="n"/>
      <c r="W203" s="42" t="n"/>
      <c r="X203" s="18" t="n"/>
      <c r="Y203" s="23">
        <f>IF(A203="","",IF(K203&lt;=0,"Closed/Credit",IF(OR(U203="Yes",M203&gt;120,AND(W203&lt;&gt;"",W203&lt;=Dashboard!$B$4)),"Critical",IF(OR(K203&gt;=Dashboard!$B$6,M203&gt;90),"High",IF(OR(M203&gt;60,W203=""),"Medium","Routine")))))</f>
        <v/>
      </c>
      <c r="Z203" s="24" t="n"/>
      <c r="AA203" s="25">
        <f>IF(A203="","",IF(COUNTIF($A$2:$A$501,A203)&gt;1,"Duplicate AR Record ID",IF(B203="","Missing clinic",IF(C203="","Missing account ID",IF(D203="","Missing payer",IF(F203="","Missing service date",IF(H203="","Missing original charge","")))))))</f>
        <v/>
      </c>
    </row>
    <row r="204">
      <c r="A204" s="18" t="n"/>
      <c r="B204" s="18" t="n"/>
      <c r="C204" s="18" t="n"/>
      <c r="D204" s="18" t="n"/>
      <c r="E204" s="18" t="n"/>
      <c r="F204" s="42" t="n"/>
      <c r="G204" s="42" t="n"/>
      <c r="H204" s="43" t="n"/>
      <c r="I204" s="43" t="n"/>
      <c r="J204" s="43" t="n"/>
      <c r="K204" s="44">
        <f>IF(A204="","",H204-I204-J204)</f>
        <v/>
      </c>
      <c r="L204" s="45">
        <f>IF(A204="","",IF(Dashboard!$B$5="Claim Submitted Date",IF(G204&lt;&gt;"",G204,F204),F204))</f>
        <v/>
      </c>
      <c r="M204" s="23">
        <f>IF(OR(A204="",L204="",Dashboard!$B$4=""),"",MAX(0,Dashboard!$B$4-L204))</f>
        <v/>
      </c>
      <c r="N204" s="23">
        <f>IF(M204="","",IF(M204&lt;=30,"0–30 Days",IF(M204&lt;=60,"31–60 Days",IF(M204&lt;=90,"61–90 Days",IF(M204&lt;=120,"91–120 Days","Over 120 Days")))))</f>
        <v/>
      </c>
      <c r="O204" s="44">
        <f>IF(A204="","",IF(N204="0–30 Days",K204,0))</f>
        <v/>
      </c>
      <c r="P204" s="44">
        <f>IF(A204="","",IF(N204="31–60 Days",K204,0))</f>
        <v/>
      </c>
      <c r="Q204" s="44">
        <f>IF(A204="","",IF(N204="61–90 Days",K204,0))</f>
        <v/>
      </c>
      <c r="R204" s="44">
        <f>IF(A204="","",IF(N204="91–120 Days",K204,0))</f>
        <v/>
      </c>
      <c r="S204" s="44">
        <f>IF(A204="","",IF(N204="Over 120 Days",K204,0))</f>
        <v/>
      </c>
      <c r="T204" s="18" t="n"/>
      <c r="U204" s="18" t="n"/>
      <c r="V204" s="42" t="n"/>
      <c r="W204" s="42" t="n"/>
      <c r="X204" s="18" t="n"/>
      <c r="Y204" s="23">
        <f>IF(A204="","",IF(K204&lt;=0,"Closed/Credit",IF(OR(U204="Yes",M204&gt;120,AND(W204&lt;&gt;"",W204&lt;=Dashboard!$B$4)),"Critical",IF(OR(K204&gt;=Dashboard!$B$6,M204&gt;90),"High",IF(OR(M204&gt;60,W204=""),"Medium","Routine")))))</f>
        <v/>
      </c>
      <c r="Z204" s="24" t="n"/>
      <c r="AA204" s="25">
        <f>IF(A204="","",IF(COUNTIF($A$2:$A$501,A204)&gt;1,"Duplicate AR Record ID",IF(B204="","Missing clinic",IF(C204="","Missing account ID",IF(D204="","Missing payer",IF(F204="","Missing service date",IF(H204="","Missing original charge","")))))))</f>
        <v/>
      </c>
    </row>
    <row r="205">
      <c r="A205" s="18" t="n"/>
      <c r="B205" s="18" t="n"/>
      <c r="C205" s="18" t="n"/>
      <c r="D205" s="18" t="n"/>
      <c r="E205" s="18" t="n"/>
      <c r="F205" s="42" t="n"/>
      <c r="G205" s="42" t="n"/>
      <c r="H205" s="43" t="n"/>
      <c r="I205" s="43" t="n"/>
      <c r="J205" s="43" t="n"/>
      <c r="K205" s="44">
        <f>IF(A205="","",H205-I205-J205)</f>
        <v/>
      </c>
      <c r="L205" s="45">
        <f>IF(A205="","",IF(Dashboard!$B$5="Claim Submitted Date",IF(G205&lt;&gt;"",G205,F205),F205))</f>
        <v/>
      </c>
      <c r="M205" s="23">
        <f>IF(OR(A205="",L205="",Dashboard!$B$4=""),"",MAX(0,Dashboard!$B$4-L205))</f>
        <v/>
      </c>
      <c r="N205" s="23">
        <f>IF(M205="","",IF(M205&lt;=30,"0–30 Days",IF(M205&lt;=60,"31–60 Days",IF(M205&lt;=90,"61–90 Days",IF(M205&lt;=120,"91–120 Days","Over 120 Days")))))</f>
        <v/>
      </c>
      <c r="O205" s="44">
        <f>IF(A205="","",IF(N205="0–30 Days",K205,0))</f>
        <v/>
      </c>
      <c r="P205" s="44">
        <f>IF(A205="","",IF(N205="31–60 Days",K205,0))</f>
        <v/>
      </c>
      <c r="Q205" s="44">
        <f>IF(A205="","",IF(N205="61–90 Days",K205,0))</f>
        <v/>
      </c>
      <c r="R205" s="44">
        <f>IF(A205="","",IF(N205="91–120 Days",K205,0))</f>
        <v/>
      </c>
      <c r="S205" s="44">
        <f>IF(A205="","",IF(N205="Over 120 Days",K205,0))</f>
        <v/>
      </c>
      <c r="T205" s="18" t="n"/>
      <c r="U205" s="18" t="n"/>
      <c r="V205" s="42" t="n"/>
      <c r="W205" s="42" t="n"/>
      <c r="X205" s="18" t="n"/>
      <c r="Y205" s="23">
        <f>IF(A205="","",IF(K205&lt;=0,"Closed/Credit",IF(OR(U205="Yes",M205&gt;120,AND(W205&lt;&gt;"",W205&lt;=Dashboard!$B$4)),"Critical",IF(OR(K205&gt;=Dashboard!$B$6,M205&gt;90),"High",IF(OR(M205&gt;60,W205=""),"Medium","Routine")))))</f>
        <v/>
      </c>
      <c r="Z205" s="24" t="n"/>
      <c r="AA205" s="25">
        <f>IF(A205="","",IF(COUNTIF($A$2:$A$501,A205)&gt;1,"Duplicate AR Record ID",IF(B205="","Missing clinic",IF(C205="","Missing account ID",IF(D205="","Missing payer",IF(F205="","Missing service date",IF(H205="","Missing original charge","")))))))</f>
        <v/>
      </c>
    </row>
    <row r="206">
      <c r="A206" s="18" t="n"/>
      <c r="B206" s="18" t="n"/>
      <c r="C206" s="18" t="n"/>
      <c r="D206" s="18" t="n"/>
      <c r="E206" s="18" t="n"/>
      <c r="F206" s="42" t="n"/>
      <c r="G206" s="42" t="n"/>
      <c r="H206" s="43" t="n"/>
      <c r="I206" s="43" t="n"/>
      <c r="J206" s="43" t="n"/>
      <c r="K206" s="44">
        <f>IF(A206="","",H206-I206-J206)</f>
        <v/>
      </c>
      <c r="L206" s="45">
        <f>IF(A206="","",IF(Dashboard!$B$5="Claim Submitted Date",IF(G206&lt;&gt;"",G206,F206),F206))</f>
        <v/>
      </c>
      <c r="M206" s="23">
        <f>IF(OR(A206="",L206="",Dashboard!$B$4=""),"",MAX(0,Dashboard!$B$4-L206))</f>
        <v/>
      </c>
      <c r="N206" s="23">
        <f>IF(M206="","",IF(M206&lt;=30,"0–30 Days",IF(M206&lt;=60,"31–60 Days",IF(M206&lt;=90,"61–90 Days",IF(M206&lt;=120,"91–120 Days","Over 120 Days")))))</f>
        <v/>
      </c>
      <c r="O206" s="44">
        <f>IF(A206="","",IF(N206="0–30 Days",K206,0))</f>
        <v/>
      </c>
      <c r="P206" s="44">
        <f>IF(A206="","",IF(N206="31–60 Days",K206,0))</f>
        <v/>
      </c>
      <c r="Q206" s="44">
        <f>IF(A206="","",IF(N206="61–90 Days",K206,0))</f>
        <v/>
      </c>
      <c r="R206" s="44">
        <f>IF(A206="","",IF(N206="91–120 Days",K206,0))</f>
        <v/>
      </c>
      <c r="S206" s="44">
        <f>IF(A206="","",IF(N206="Over 120 Days",K206,0))</f>
        <v/>
      </c>
      <c r="T206" s="18" t="n"/>
      <c r="U206" s="18" t="n"/>
      <c r="V206" s="42" t="n"/>
      <c r="W206" s="42" t="n"/>
      <c r="X206" s="18" t="n"/>
      <c r="Y206" s="23">
        <f>IF(A206="","",IF(K206&lt;=0,"Closed/Credit",IF(OR(U206="Yes",M206&gt;120,AND(W206&lt;&gt;"",W206&lt;=Dashboard!$B$4)),"Critical",IF(OR(K206&gt;=Dashboard!$B$6,M206&gt;90),"High",IF(OR(M206&gt;60,W206=""),"Medium","Routine")))))</f>
        <v/>
      </c>
      <c r="Z206" s="24" t="n"/>
      <c r="AA206" s="25">
        <f>IF(A206="","",IF(COUNTIF($A$2:$A$501,A206)&gt;1,"Duplicate AR Record ID",IF(B206="","Missing clinic",IF(C206="","Missing account ID",IF(D206="","Missing payer",IF(F206="","Missing service date",IF(H206="","Missing original charge","")))))))</f>
        <v/>
      </c>
    </row>
    <row r="207">
      <c r="A207" s="18" t="n"/>
      <c r="B207" s="18" t="n"/>
      <c r="C207" s="18" t="n"/>
      <c r="D207" s="18" t="n"/>
      <c r="E207" s="18" t="n"/>
      <c r="F207" s="42" t="n"/>
      <c r="G207" s="42" t="n"/>
      <c r="H207" s="43" t="n"/>
      <c r="I207" s="43" t="n"/>
      <c r="J207" s="43" t="n"/>
      <c r="K207" s="44">
        <f>IF(A207="","",H207-I207-J207)</f>
        <v/>
      </c>
      <c r="L207" s="45">
        <f>IF(A207="","",IF(Dashboard!$B$5="Claim Submitted Date",IF(G207&lt;&gt;"",G207,F207),F207))</f>
        <v/>
      </c>
      <c r="M207" s="23">
        <f>IF(OR(A207="",L207="",Dashboard!$B$4=""),"",MAX(0,Dashboard!$B$4-L207))</f>
        <v/>
      </c>
      <c r="N207" s="23">
        <f>IF(M207="","",IF(M207&lt;=30,"0–30 Days",IF(M207&lt;=60,"31–60 Days",IF(M207&lt;=90,"61–90 Days",IF(M207&lt;=120,"91–120 Days","Over 120 Days")))))</f>
        <v/>
      </c>
      <c r="O207" s="44">
        <f>IF(A207="","",IF(N207="0–30 Days",K207,0))</f>
        <v/>
      </c>
      <c r="P207" s="44">
        <f>IF(A207="","",IF(N207="31–60 Days",K207,0))</f>
        <v/>
      </c>
      <c r="Q207" s="44">
        <f>IF(A207="","",IF(N207="61–90 Days",K207,0))</f>
        <v/>
      </c>
      <c r="R207" s="44">
        <f>IF(A207="","",IF(N207="91–120 Days",K207,0))</f>
        <v/>
      </c>
      <c r="S207" s="44">
        <f>IF(A207="","",IF(N207="Over 120 Days",K207,0))</f>
        <v/>
      </c>
      <c r="T207" s="18" t="n"/>
      <c r="U207" s="18" t="n"/>
      <c r="V207" s="42" t="n"/>
      <c r="W207" s="42" t="n"/>
      <c r="X207" s="18" t="n"/>
      <c r="Y207" s="23">
        <f>IF(A207="","",IF(K207&lt;=0,"Closed/Credit",IF(OR(U207="Yes",M207&gt;120,AND(W207&lt;&gt;"",W207&lt;=Dashboard!$B$4)),"Critical",IF(OR(K207&gt;=Dashboard!$B$6,M207&gt;90),"High",IF(OR(M207&gt;60,W207=""),"Medium","Routine")))))</f>
        <v/>
      </c>
      <c r="Z207" s="24" t="n"/>
      <c r="AA207" s="25">
        <f>IF(A207="","",IF(COUNTIF($A$2:$A$501,A207)&gt;1,"Duplicate AR Record ID",IF(B207="","Missing clinic",IF(C207="","Missing account ID",IF(D207="","Missing payer",IF(F207="","Missing service date",IF(H207="","Missing original charge","")))))))</f>
        <v/>
      </c>
    </row>
    <row r="208">
      <c r="A208" s="18" t="n"/>
      <c r="B208" s="18" t="n"/>
      <c r="C208" s="18" t="n"/>
      <c r="D208" s="18" t="n"/>
      <c r="E208" s="18" t="n"/>
      <c r="F208" s="42" t="n"/>
      <c r="G208" s="42" t="n"/>
      <c r="H208" s="43" t="n"/>
      <c r="I208" s="43" t="n"/>
      <c r="J208" s="43" t="n"/>
      <c r="K208" s="44">
        <f>IF(A208="","",H208-I208-J208)</f>
        <v/>
      </c>
      <c r="L208" s="45">
        <f>IF(A208="","",IF(Dashboard!$B$5="Claim Submitted Date",IF(G208&lt;&gt;"",G208,F208),F208))</f>
        <v/>
      </c>
      <c r="M208" s="23">
        <f>IF(OR(A208="",L208="",Dashboard!$B$4=""),"",MAX(0,Dashboard!$B$4-L208))</f>
        <v/>
      </c>
      <c r="N208" s="23">
        <f>IF(M208="","",IF(M208&lt;=30,"0–30 Days",IF(M208&lt;=60,"31–60 Days",IF(M208&lt;=90,"61–90 Days",IF(M208&lt;=120,"91–120 Days","Over 120 Days")))))</f>
        <v/>
      </c>
      <c r="O208" s="44">
        <f>IF(A208="","",IF(N208="0–30 Days",K208,0))</f>
        <v/>
      </c>
      <c r="P208" s="44">
        <f>IF(A208="","",IF(N208="31–60 Days",K208,0))</f>
        <v/>
      </c>
      <c r="Q208" s="44">
        <f>IF(A208="","",IF(N208="61–90 Days",K208,0))</f>
        <v/>
      </c>
      <c r="R208" s="44">
        <f>IF(A208="","",IF(N208="91–120 Days",K208,0))</f>
        <v/>
      </c>
      <c r="S208" s="44">
        <f>IF(A208="","",IF(N208="Over 120 Days",K208,0))</f>
        <v/>
      </c>
      <c r="T208" s="18" t="n"/>
      <c r="U208" s="18" t="n"/>
      <c r="V208" s="42" t="n"/>
      <c r="W208" s="42" t="n"/>
      <c r="X208" s="18" t="n"/>
      <c r="Y208" s="23">
        <f>IF(A208="","",IF(K208&lt;=0,"Closed/Credit",IF(OR(U208="Yes",M208&gt;120,AND(W208&lt;&gt;"",W208&lt;=Dashboard!$B$4)),"Critical",IF(OR(K208&gt;=Dashboard!$B$6,M208&gt;90),"High",IF(OR(M208&gt;60,W208=""),"Medium","Routine")))))</f>
        <v/>
      </c>
      <c r="Z208" s="24" t="n"/>
      <c r="AA208" s="25">
        <f>IF(A208="","",IF(COUNTIF($A$2:$A$501,A208)&gt;1,"Duplicate AR Record ID",IF(B208="","Missing clinic",IF(C208="","Missing account ID",IF(D208="","Missing payer",IF(F208="","Missing service date",IF(H208="","Missing original charge","")))))))</f>
        <v/>
      </c>
    </row>
    <row r="209">
      <c r="A209" s="18" t="n"/>
      <c r="B209" s="18" t="n"/>
      <c r="C209" s="18" t="n"/>
      <c r="D209" s="18" t="n"/>
      <c r="E209" s="18" t="n"/>
      <c r="F209" s="42" t="n"/>
      <c r="G209" s="42" t="n"/>
      <c r="H209" s="43" t="n"/>
      <c r="I209" s="43" t="n"/>
      <c r="J209" s="43" t="n"/>
      <c r="K209" s="44">
        <f>IF(A209="","",H209-I209-J209)</f>
        <v/>
      </c>
      <c r="L209" s="45">
        <f>IF(A209="","",IF(Dashboard!$B$5="Claim Submitted Date",IF(G209&lt;&gt;"",G209,F209),F209))</f>
        <v/>
      </c>
      <c r="M209" s="23">
        <f>IF(OR(A209="",L209="",Dashboard!$B$4=""),"",MAX(0,Dashboard!$B$4-L209))</f>
        <v/>
      </c>
      <c r="N209" s="23">
        <f>IF(M209="","",IF(M209&lt;=30,"0–30 Days",IF(M209&lt;=60,"31–60 Days",IF(M209&lt;=90,"61–90 Days",IF(M209&lt;=120,"91–120 Days","Over 120 Days")))))</f>
        <v/>
      </c>
      <c r="O209" s="44">
        <f>IF(A209="","",IF(N209="0–30 Days",K209,0))</f>
        <v/>
      </c>
      <c r="P209" s="44">
        <f>IF(A209="","",IF(N209="31–60 Days",K209,0))</f>
        <v/>
      </c>
      <c r="Q209" s="44">
        <f>IF(A209="","",IF(N209="61–90 Days",K209,0))</f>
        <v/>
      </c>
      <c r="R209" s="44">
        <f>IF(A209="","",IF(N209="91–120 Days",K209,0))</f>
        <v/>
      </c>
      <c r="S209" s="44">
        <f>IF(A209="","",IF(N209="Over 120 Days",K209,0))</f>
        <v/>
      </c>
      <c r="T209" s="18" t="n"/>
      <c r="U209" s="18" t="n"/>
      <c r="V209" s="42" t="n"/>
      <c r="W209" s="42" t="n"/>
      <c r="X209" s="18" t="n"/>
      <c r="Y209" s="23">
        <f>IF(A209="","",IF(K209&lt;=0,"Closed/Credit",IF(OR(U209="Yes",M209&gt;120,AND(W209&lt;&gt;"",W209&lt;=Dashboard!$B$4)),"Critical",IF(OR(K209&gt;=Dashboard!$B$6,M209&gt;90),"High",IF(OR(M209&gt;60,W209=""),"Medium","Routine")))))</f>
        <v/>
      </c>
      <c r="Z209" s="24" t="n"/>
      <c r="AA209" s="25">
        <f>IF(A209="","",IF(COUNTIF($A$2:$A$501,A209)&gt;1,"Duplicate AR Record ID",IF(B209="","Missing clinic",IF(C209="","Missing account ID",IF(D209="","Missing payer",IF(F209="","Missing service date",IF(H209="","Missing original charge","")))))))</f>
        <v/>
      </c>
    </row>
    <row r="210">
      <c r="A210" s="18" t="n"/>
      <c r="B210" s="18" t="n"/>
      <c r="C210" s="18" t="n"/>
      <c r="D210" s="18" t="n"/>
      <c r="E210" s="18" t="n"/>
      <c r="F210" s="42" t="n"/>
      <c r="G210" s="42" t="n"/>
      <c r="H210" s="43" t="n"/>
      <c r="I210" s="43" t="n"/>
      <c r="J210" s="43" t="n"/>
      <c r="K210" s="44">
        <f>IF(A210="","",H210-I210-J210)</f>
        <v/>
      </c>
      <c r="L210" s="45">
        <f>IF(A210="","",IF(Dashboard!$B$5="Claim Submitted Date",IF(G210&lt;&gt;"",G210,F210),F210))</f>
        <v/>
      </c>
      <c r="M210" s="23">
        <f>IF(OR(A210="",L210="",Dashboard!$B$4=""),"",MAX(0,Dashboard!$B$4-L210))</f>
        <v/>
      </c>
      <c r="N210" s="23">
        <f>IF(M210="","",IF(M210&lt;=30,"0–30 Days",IF(M210&lt;=60,"31–60 Days",IF(M210&lt;=90,"61–90 Days",IF(M210&lt;=120,"91–120 Days","Over 120 Days")))))</f>
        <v/>
      </c>
      <c r="O210" s="44">
        <f>IF(A210="","",IF(N210="0–30 Days",K210,0))</f>
        <v/>
      </c>
      <c r="P210" s="44">
        <f>IF(A210="","",IF(N210="31–60 Days",K210,0))</f>
        <v/>
      </c>
      <c r="Q210" s="44">
        <f>IF(A210="","",IF(N210="61–90 Days",K210,0))</f>
        <v/>
      </c>
      <c r="R210" s="44">
        <f>IF(A210="","",IF(N210="91–120 Days",K210,0))</f>
        <v/>
      </c>
      <c r="S210" s="44">
        <f>IF(A210="","",IF(N210="Over 120 Days",K210,0))</f>
        <v/>
      </c>
      <c r="T210" s="18" t="n"/>
      <c r="U210" s="18" t="n"/>
      <c r="V210" s="42" t="n"/>
      <c r="W210" s="42" t="n"/>
      <c r="X210" s="18" t="n"/>
      <c r="Y210" s="23">
        <f>IF(A210="","",IF(K210&lt;=0,"Closed/Credit",IF(OR(U210="Yes",M210&gt;120,AND(W210&lt;&gt;"",W210&lt;=Dashboard!$B$4)),"Critical",IF(OR(K210&gt;=Dashboard!$B$6,M210&gt;90),"High",IF(OR(M210&gt;60,W210=""),"Medium","Routine")))))</f>
        <v/>
      </c>
      <c r="Z210" s="24" t="n"/>
      <c r="AA210" s="25">
        <f>IF(A210="","",IF(COUNTIF($A$2:$A$501,A210)&gt;1,"Duplicate AR Record ID",IF(B210="","Missing clinic",IF(C210="","Missing account ID",IF(D210="","Missing payer",IF(F210="","Missing service date",IF(H210="","Missing original charge","")))))))</f>
        <v/>
      </c>
    </row>
    <row r="211">
      <c r="A211" s="18" t="n"/>
      <c r="B211" s="18" t="n"/>
      <c r="C211" s="18" t="n"/>
      <c r="D211" s="18" t="n"/>
      <c r="E211" s="18" t="n"/>
      <c r="F211" s="42" t="n"/>
      <c r="G211" s="42" t="n"/>
      <c r="H211" s="43" t="n"/>
      <c r="I211" s="43" t="n"/>
      <c r="J211" s="43" t="n"/>
      <c r="K211" s="44">
        <f>IF(A211="","",H211-I211-J211)</f>
        <v/>
      </c>
      <c r="L211" s="45">
        <f>IF(A211="","",IF(Dashboard!$B$5="Claim Submitted Date",IF(G211&lt;&gt;"",G211,F211),F211))</f>
        <v/>
      </c>
      <c r="M211" s="23">
        <f>IF(OR(A211="",L211="",Dashboard!$B$4=""),"",MAX(0,Dashboard!$B$4-L211))</f>
        <v/>
      </c>
      <c r="N211" s="23">
        <f>IF(M211="","",IF(M211&lt;=30,"0–30 Days",IF(M211&lt;=60,"31–60 Days",IF(M211&lt;=90,"61–90 Days",IF(M211&lt;=120,"91–120 Days","Over 120 Days")))))</f>
        <v/>
      </c>
      <c r="O211" s="44">
        <f>IF(A211="","",IF(N211="0–30 Days",K211,0))</f>
        <v/>
      </c>
      <c r="P211" s="44">
        <f>IF(A211="","",IF(N211="31–60 Days",K211,0))</f>
        <v/>
      </c>
      <c r="Q211" s="44">
        <f>IF(A211="","",IF(N211="61–90 Days",K211,0))</f>
        <v/>
      </c>
      <c r="R211" s="44">
        <f>IF(A211="","",IF(N211="91–120 Days",K211,0))</f>
        <v/>
      </c>
      <c r="S211" s="44">
        <f>IF(A211="","",IF(N211="Over 120 Days",K211,0))</f>
        <v/>
      </c>
      <c r="T211" s="18" t="n"/>
      <c r="U211" s="18" t="n"/>
      <c r="V211" s="42" t="n"/>
      <c r="W211" s="42" t="n"/>
      <c r="X211" s="18" t="n"/>
      <c r="Y211" s="23">
        <f>IF(A211="","",IF(K211&lt;=0,"Closed/Credit",IF(OR(U211="Yes",M211&gt;120,AND(W211&lt;&gt;"",W211&lt;=Dashboard!$B$4)),"Critical",IF(OR(K211&gt;=Dashboard!$B$6,M211&gt;90),"High",IF(OR(M211&gt;60,W211=""),"Medium","Routine")))))</f>
        <v/>
      </c>
      <c r="Z211" s="24" t="n"/>
      <c r="AA211" s="25">
        <f>IF(A211="","",IF(COUNTIF($A$2:$A$501,A211)&gt;1,"Duplicate AR Record ID",IF(B211="","Missing clinic",IF(C211="","Missing account ID",IF(D211="","Missing payer",IF(F211="","Missing service date",IF(H211="","Missing original charge","")))))))</f>
        <v/>
      </c>
    </row>
    <row r="212">
      <c r="A212" s="18" t="n"/>
      <c r="B212" s="18" t="n"/>
      <c r="C212" s="18" t="n"/>
      <c r="D212" s="18" t="n"/>
      <c r="E212" s="18" t="n"/>
      <c r="F212" s="42" t="n"/>
      <c r="G212" s="42" t="n"/>
      <c r="H212" s="43" t="n"/>
      <c r="I212" s="43" t="n"/>
      <c r="J212" s="43" t="n"/>
      <c r="K212" s="44">
        <f>IF(A212="","",H212-I212-J212)</f>
        <v/>
      </c>
      <c r="L212" s="45">
        <f>IF(A212="","",IF(Dashboard!$B$5="Claim Submitted Date",IF(G212&lt;&gt;"",G212,F212),F212))</f>
        <v/>
      </c>
      <c r="M212" s="23">
        <f>IF(OR(A212="",L212="",Dashboard!$B$4=""),"",MAX(0,Dashboard!$B$4-L212))</f>
        <v/>
      </c>
      <c r="N212" s="23">
        <f>IF(M212="","",IF(M212&lt;=30,"0–30 Days",IF(M212&lt;=60,"31–60 Days",IF(M212&lt;=90,"61–90 Days",IF(M212&lt;=120,"91–120 Days","Over 120 Days")))))</f>
        <v/>
      </c>
      <c r="O212" s="44">
        <f>IF(A212="","",IF(N212="0–30 Days",K212,0))</f>
        <v/>
      </c>
      <c r="P212" s="44">
        <f>IF(A212="","",IF(N212="31–60 Days",K212,0))</f>
        <v/>
      </c>
      <c r="Q212" s="44">
        <f>IF(A212="","",IF(N212="61–90 Days",K212,0))</f>
        <v/>
      </c>
      <c r="R212" s="44">
        <f>IF(A212="","",IF(N212="91–120 Days",K212,0))</f>
        <v/>
      </c>
      <c r="S212" s="44">
        <f>IF(A212="","",IF(N212="Over 120 Days",K212,0))</f>
        <v/>
      </c>
      <c r="T212" s="18" t="n"/>
      <c r="U212" s="18" t="n"/>
      <c r="V212" s="42" t="n"/>
      <c r="W212" s="42" t="n"/>
      <c r="X212" s="18" t="n"/>
      <c r="Y212" s="23">
        <f>IF(A212="","",IF(K212&lt;=0,"Closed/Credit",IF(OR(U212="Yes",M212&gt;120,AND(W212&lt;&gt;"",W212&lt;=Dashboard!$B$4)),"Critical",IF(OR(K212&gt;=Dashboard!$B$6,M212&gt;90),"High",IF(OR(M212&gt;60,W212=""),"Medium","Routine")))))</f>
        <v/>
      </c>
      <c r="Z212" s="24" t="n"/>
      <c r="AA212" s="25">
        <f>IF(A212="","",IF(COUNTIF($A$2:$A$501,A212)&gt;1,"Duplicate AR Record ID",IF(B212="","Missing clinic",IF(C212="","Missing account ID",IF(D212="","Missing payer",IF(F212="","Missing service date",IF(H212="","Missing original charge","")))))))</f>
        <v/>
      </c>
    </row>
    <row r="213">
      <c r="A213" s="18" t="n"/>
      <c r="B213" s="18" t="n"/>
      <c r="C213" s="18" t="n"/>
      <c r="D213" s="18" t="n"/>
      <c r="E213" s="18" t="n"/>
      <c r="F213" s="42" t="n"/>
      <c r="G213" s="42" t="n"/>
      <c r="H213" s="43" t="n"/>
      <c r="I213" s="43" t="n"/>
      <c r="J213" s="43" t="n"/>
      <c r="K213" s="44">
        <f>IF(A213="","",H213-I213-J213)</f>
        <v/>
      </c>
      <c r="L213" s="45">
        <f>IF(A213="","",IF(Dashboard!$B$5="Claim Submitted Date",IF(G213&lt;&gt;"",G213,F213),F213))</f>
        <v/>
      </c>
      <c r="M213" s="23">
        <f>IF(OR(A213="",L213="",Dashboard!$B$4=""),"",MAX(0,Dashboard!$B$4-L213))</f>
        <v/>
      </c>
      <c r="N213" s="23">
        <f>IF(M213="","",IF(M213&lt;=30,"0–30 Days",IF(M213&lt;=60,"31–60 Days",IF(M213&lt;=90,"61–90 Days",IF(M213&lt;=120,"91–120 Days","Over 120 Days")))))</f>
        <v/>
      </c>
      <c r="O213" s="44">
        <f>IF(A213="","",IF(N213="0–30 Days",K213,0))</f>
        <v/>
      </c>
      <c r="P213" s="44">
        <f>IF(A213="","",IF(N213="31–60 Days",K213,0))</f>
        <v/>
      </c>
      <c r="Q213" s="44">
        <f>IF(A213="","",IF(N213="61–90 Days",K213,0))</f>
        <v/>
      </c>
      <c r="R213" s="44">
        <f>IF(A213="","",IF(N213="91–120 Days",K213,0))</f>
        <v/>
      </c>
      <c r="S213" s="44">
        <f>IF(A213="","",IF(N213="Over 120 Days",K213,0))</f>
        <v/>
      </c>
      <c r="T213" s="18" t="n"/>
      <c r="U213" s="18" t="n"/>
      <c r="V213" s="42" t="n"/>
      <c r="W213" s="42" t="n"/>
      <c r="X213" s="18" t="n"/>
      <c r="Y213" s="23">
        <f>IF(A213="","",IF(K213&lt;=0,"Closed/Credit",IF(OR(U213="Yes",M213&gt;120,AND(W213&lt;&gt;"",W213&lt;=Dashboard!$B$4)),"Critical",IF(OR(K213&gt;=Dashboard!$B$6,M213&gt;90),"High",IF(OR(M213&gt;60,W213=""),"Medium","Routine")))))</f>
        <v/>
      </c>
      <c r="Z213" s="24" t="n"/>
      <c r="AA213" s="25">
        <f>IF(A213="","",IF(COUNTIF($A$2:$A$501,A213)&gt;1,"Duplicate AR Record ID",IF(B213="","Missing clinic",IF(C213="","Missing account ID",IF(D213="","Missing payer",IF(F213="","Missing service date",IF(H213="","Missing original charge","")))))))</f>
        <v/>
      </c>
    </row>
    <row r="214">
      <c r="A214" s="18" t="n"/>
      <c r="B214" s="18" t="n"/>
      <c r="C214" s="18" t="n"/>
      <c r="D214" s="18" t="n"/>
      <c r="E214" s="18" t="n"/>
      <c r="F214" s="42" t="n"/>
      <c r="G214" s="42" t="n"/>
      <c r="H214" s="43" t="n"/>
      <c r="I214" s="43" t="n"/>
      <c r="J214" s="43" t="n"/>
      <c r="K214" s="44">
        <f>IF(A214="","",H214-I214-J214)</f>
        <v/>
      </c>
      <c r="L214" s="45">
        <f>IF(A214="","",IF(Dashboard!$B$5="Claim Submitted Date",IF(G214&lt;&gt;"",G214,F214),F214))</f>
        <v/>
      </c>
      <c r="M214" s="23">
        <f>IF(OR(A214="",L214="",Dashboard!$B$4=""),"",MAX(0,Dashboard!$B$4-L214))</f>
        <v/>
      </c>
      <c r="N214" s="23">
        <f>IF(M214="","",IF(M214&lt;=30,"0–30 Days",IF(M214&lt;=60,"31–60 Days",IF(M214&lt;=90,"61–90 Days",IF(M214&lt;=120,"91–120 Days","Over 120 Days")))))</f>
        <v/>
      </c>
      <c r="O214" s="44">
        <f>IF(A214="","",IF(N214="0–30 Days",K214,0))</f>
        <v/>
      </c>
      <c r="P214" s="44">
        <f>IF(A214="","",IF(N214="31–60 Days",K214,0))</f>
        <v/>
      </c>
      <c r="Q214" s="44">
        <f>IF(A214="","",IF(N214="61–90 Days",K214,0))</f>
        <v/>
      </c>
      <c r="R214" s="44">
        <f>IF(A214="","",IF(N214="91–120 Days",K214,0))</f>
        <v/>
      </c>
      <c r="S214" s="44">
        <f>IF(A214="","",IF(N214="Over 120 Days",K214,0))</f>
        <v/>
      </c>
      <c r="T214" s="18" t="n"/>
      <c r="U214" s="18" t="n"/>
      <c r="V214" s="42" t="n"/>
      <c r="W214" s="42" t="n"/>
      <c r="X214" s="18" t="n"/>
      <c r="Y214" s="23">
        <f>IF(A214="","",IF(K214&lt;=0,"Closed/Credit",IF(OR(U214="Yes",M214&gt;120,AND(W214&lt;&gt;"",W214&lt;=Dashboard!$B$4)),"Critical",IF(OR(K214&gt;=Dashboard!$B$6,M214&gt;90),"High",IF(OR(M214&gt;60,W214=""),"Medium","Routine")))))</f>
        <v/>
      </c>
      <c r="Z214" s="24" t="n"/>
      <c r="AA214" s="25">
        <f>IF(A214="","",IF(COUNTIF($A$2:$A$501,A214)&gt;1,"Duplicate AR Record ID",IF(B214="","Missing clinic",IF(C214="","Missing account ID",IF(D214="","Missing payer",IF(F214="","Missing service date",IF(H214="","Missing original charge","")))))))</f>
        <v/>
      </c>
    </row>
    <row r="215">
      <c r="A215" s="18" t="n"/>
      <c r="B215" s="18" t="n"/>
      <c r="C215" s="18" t="n"/>
      <c r="D215" s="18" t="n"/>
      <c r="E215" s="18" t="n"/>
      <c r="F215" s="42" t="n"/>
      <c r="G215" s="42" t="n"/>
      <c r="H215" s="43" t="n"/>
      <c r="I215" s="43" t="n"/>
      <c r="J215" s="43" t="n"/>
      <c r="K215" s="44">
        <f>IF(A215="","",H215-I215-J215)</f>
        <v/>
      </c>
      <c r="L215" s="45">
        <f>IF(A215="","",IF(Dashboard!$B$5="Claim Submitted Date",IF(G215&lt;&gt;"",G215,F215),F215))</f>
        <v/>
      </c>
      <c r="M215" s="23">
        <f>IF(OR(A215="",L215="",Dashboard!$B$4=""),"",MAX(0,Dashboard!$B$4-L215))</f>
        <v/>
      </c>
      <c r="N215" s="23">
        <f>IF(M215="","",IF(M215&lt;=30,"0–30 Days",IF(M215&lt;=60,"31–60 Days",IF(M215&lt;=90,"61–90 Days",IF(M215&lt;=120,"91–120 Days","Over 120 Days")))))</f>
        <v/>
      </c>
      <c r="O215" s="44">
        <f>IF(A215="","",IF(N215="0–30 Days",K215,0))</f>
        <v/>
      </c>
      <c r="P215" s="44">
        <f>IF(A215="","",IF(N215="31–60 Days",K215,0))</f>
        <v/>
      </c>
      <c r="Q215" s="44">
        <f>IF(A215="","",IF(N215="61–90 Days",K215,0))</f>
        <v/>
      </c>
      <c r="R215" s="44">
        <f>IF(A215="","",IF(N215="91–120 Days",K215,0))</f>
        <v/>
      </c>
      <c r="S215" s="44">
        <f>IF(A215="","",IF(N215="Over 120 Days",K215,0))</f>
        <v/>
      </c>
      <c r="T215" s="18" t="n"/>
      <c r="U215" s="18" t="n"/>
      <c r="V215" s="42" t="n"/>
      <c r="W215" s="42" t="n"/>
      <c r="X215" s="18" t="n"/>
      <c r="Y215" s="23">
        <f>IF(A215="","",IF(K215&lt;=0,"Closed/Credit",IF(OR(U215="Yes",M215&gt;120,AND(W215&lt;&gt;"",W215&lt;=Dashboard!$B$4)),"Critical",IF(OR(K215&gt;=Dashboard!$B$6,M215&gt;90),"High",IF(OR(M215&gt;60,W215=""),"Medium","Routine")))))</f>
        <v/>
      </c>
      <c r="Z215" s="24" t="n"/>
      <c r="AA215" s="25">
        <f>IF(A215="","",IF(COUNTIF($A$2:$A$501,A215)&gt;1,"Duplicate AR Record ID",IF(B215="","Missing clinic",IF(C215="","Missing account ID",IF(D215="","Missing payer",IF(F215="","Missing service date",IF(H215="","Missing original charge","")))))))</f>
        <v/>
      </c>
    </row>
    <row r="216">
      <c r="A216" s="18" t="n"/>
      <c r="B216" s="18" t="n"/>
      <c r="C216" s="18" t="n"/>
      <c r="D216" s="18" t="n"/>
      <c r="E216" s="18" t="n"/>
      <c r="F216" s="42" t="n"/>
      <c r="G216" s="42" t="n"/>
      <c r="H216" s="43" t="n"/>
      <c r="I216" s="43" t="n"/>
      <c r="J216" s="43" t="n"/>
      <c r="K216" s="44">
        <f>IF(A216="","",H216-I216-J216)</f>
        <v/>
      </c>
      <c r="L216" s="45">
        <f>IF(A216="","",IF(Dashboard!$B$5="Claim Submitted Date",IF(G216&lt;&gt;"",G216,F216),F216))</f>
        <v/>
      </c>
      <c r="M216" s="23">
        <f>IF(OR(A216="",L216="",Dashboard!$B$4=""),"",MAX(0,Dashboard!$B$4-L216))</f>
        <v/>
      </c>
      <c r="N216" s="23">
        <f>IF(M216="","",IF(M216&lt;=30,"0–30 Days",IF(M216&lt;=60,"31–60 Days",IF(M216&lt;=90,"61–90 Days",IF(M216&lt;=120,"91–120 Days","Over 120 Days")))))</f>
        <v/>
      </c>
      <c r="O216" s="44">
        <f>IF(A216="","",IF(N216="0–30 Days",K216,0))</f>
        <v/>
      </c>
      <c r="P216" s="44">
        <f>IF(A216="","",IF(N216="31–60 Days",K216,0))</f>
        <v/>
      </c>
      <c r="Q216" s="44">
        <f>IF(A216="","",IF(N216="61–90 Days",K216,0))</f>
        <v/>
      </c>
      <c r="R216" s="44">
        <f>IF(A216="","",IF(N216="91–120 Days",K216,0))</f>
        <v/>
      </c>
      <c r="S216" s="44">
        <f>IF(A216="","",IF(N216="Over 120 Days",K216,0))</f>
        <v/>
      </c>
      <c r="T216" s="18" t="n"/>
      <c r="U216" s="18" t="n"/>
      <c r="V216" s="42" t="n"/>
      <c r="W216" s="42" t="n"/>
      <c r="X216" s="18" t="n"/>
      <c r="Y216" s="23">
        <f>IF(A216="","",IF(K216&lt;=0,"Closed/Credit",IF(OR(U216="Yes",M216&gt;120,AND(W216&lt;&gt;"",W216&lt;=Dashboard!$B$4)),"Critical",IF(OR(K216&gt;=Dashboard!$B$6,M216&gt;90),"High",IF(OR(M216&gt;60,W216=""),"Medium","Routine")))))</f>
        <v/>
      </c>
      <c r="Z216" s="24" t="n"/>
      <c r="AA216" s="25">
        <f>IF(A216="","",IF(COUNTIF($A$2:$A$501,A216)&gt;1,"Duplicate AR Record ID",IF(B216="","Missing clinic",IF(C216="","Missing account ID",IF(D216="","Missing payer",IF(F216="","Missing service date",IF(H216="","Missing original charge","")))))))</f>
        <v/>
      </c>
    </row>
    <row r="217">
      <c r="A217" s="18" t="n"/>
      <c r="B217" s="18" t="n"/>
      <c r="C217" s="18" t="n"/>
      <c r="D217" s="18" t="n"/>
      <c r="E217" s="18" t="n"/>
      <c r="F217" s="42" t="n"/>
      <c r="G217" s="42" t="n"/>
      <c r="H217" s="43" t="n"/>
      <c r="I217" s="43" t="n"/>
      <c r="J217" s="43" t="n"/>
      <c r="K217" s="44">
        <f>IF(A217="","",H217-I217-J217)</f>
        <v/>
      </c>
      <c r="L217" s="45">
        <f>IF(A217="","",IF(Dashboard!$B$5="Claim Submitted Date",IF(G217&lt;&gt;"",G217,F217),F217))</f>
        <v/>
      </c>
      <c r="M217" s="23">
        <f>IF(OR(A217="",L217="",Dashboard!$B$4=""),"",MAX(0,Dashboard!$B$4-L217))</f>
        <v/>
      </c>
      <c r="N217" s="23">
        <f>IF(M217="","",IF(M217&lt;=30,"0–30 Days",IF(M217&lt;=60,"31–60 Days",IF(M217&lt;=90,"61–90 Days",IF(M217&lt;=120,"91–120 Days","Over 120 Days")))))</f>
        <v/>
      </c>
      <c r="O217" s="44">
        <f>IF(A217="","",IF(N217="0–30 Days",K217,0))</f>
        <v/>
      </c>
      <c r="P217" s="44">
        <f>IF(A217="","",IF(N217="31–60 Days",K217,0))</f>
        <v/>
      </c>
      <c r="Q217" s="44">
        <f>IF(A217="","",IF(N217="61–90 Days",K217,0))</f>
        <v/>
      </c>
      <c r="R217" s="44">
        <f>IF(A217="","",IF(N217="91–120 Days",K217,0))</f>
        <v/>
      </c>
      <c r="S217" s="44">
        <f>IF(A217="","",IF(N217="Over 120 Days",K217,0))</f>
        <v/>
      </c>
      <c r="T217" s="18" t="n"/>
      <c r="U217" s="18" t="n"/>
      <c r="V217" s="42" t="n"/>
      <c r="W217" s="42" t="n"/>
      <c r="X217" s="18" t="n"/>
      <c r="Y217" s="23">
        <f>IF(A217="","",IF(K217&lt;=0,"Closed/Credit",IF(OR(U217="Yes",M217&gt;120,AND(W217&lt;&gt;"",W217&lt;=Dashboard!$B$4)),"Critical",IF(OR(K217&gt;=Dashboard!$B$6,M217&gt;90),"High",IF(OR(M217&gt;60,W217=""),"Medium","Routine")))))</f>
        <v/>
      </c>
      <c r="Z217" s="24" t="n"/>
      <c r="AA217" s="25">
        <f>IF(A217="","",IF(COUNTIF($A$2:$A$501,A217)&gt;1,"Duplicate AR Record ID",IF(B217="","Missing clinic",IF(C217="","Missing account ID",IF(D217="","Missing payer",IF(F217="","Missing service date",IF(H217="","Missing original charge","")))))))</f>
        <v/>
      </c>
    </row>
    <row r="218">
      <c r="A218" s="18" t="n"/>
      <c r="B218" s="18" t="n"/>
      <c r="C218" s="18" t="n"/>
      <c r="D218" s="18" t="n"/>
      <c r="E218" s="18" t="n"/>
      <c r="F218" s="42" t="n"/>
      <c r="G218" s="42" t="n"/>
      <c r="H218" s="43" t="n"/>
      <c r="I218" s="43" t="n"/>
      <c r="J218" s="43" t="n"/>
      <c r="K218" s="44">
        <f>IF(A218="","",H218-I218-J218)</f>
        <v/>
      </c>
      <c r="L218" s="45">
        <f>IF(A218="","",IF(Dashboard!$B$5="Claim Submitted Date",IF(G218&lt;&gt;"",G218,F218),F218))</f>
        <v/>
      </c>
      <c r="M218" s="23">
        <f>IF(OR(A218="",L218="",Dashboard!$B$4=""),"",MAX(0,Dashboard!$B$4-L218))</f>
        <v/>
      </c>
      <c r="N218" s="23">
        <f>IF(M218="","",IF(M218&lt;=30,"0–30 Days",IF(M218&lt;=60,"31–60 Days",IF(M218&lt;=90,"61–90 Days",IF(M218&lt;=120,"91–120 Days","Over 120 Days")))))</f>
        <v/>
      </c>
      <c r="O218" s="44">
        <f>IF(A218="","",IF(N218="0–30 Days",K218,0))</f>
        <v/>
      </c>
      <c r="P218" s="44">
        <f>IF(A218="","",IF(N218="31–60 Days",K218,0))</f>
        <v/>
      </c>
      <c r="Q218" s="44">
        <f>IF(A218="","",IF(N218="61–90 Days",K218,0))</f>
        <v/>
      </c>
      <c r="R218" s="44">
        <f>IF(A218="","",IF(N218="91–120 Days",K218,0))</f>
        <v/>
      </c>
      <c r="S218" s="44">
        <f>IF(A218="","",IF(N218="Over 120 Days",K218,0))</f>
        <v/>
      </c>
      <c r="T218" s="18" t="n"/>
      <c r="U218" s="18" t="n"/>
      <c r="V218" s="42" t="n"/>
      <c r="W218" s="42" t="n"/>
      <c r="X218" s="18" t="n"/>
      <c r="Y218" s="23">
        <f>IF(A218="","",IF(K218&lt;=0,"Closed/Credit",IF(OR(U218="Yes",M218&gt;120,AND(W218&lt;&gt;"",W218&lt;=Dashboard!$B$4)),"Critical",IF(OR(K218&gt;=Dashboard!$B$6,M218&gt;90),"High",IF(OR(M218&gt;60,W218=""),"Medium","Routine")))))</f>
        <v/>
      </c>
      <c r="Z218" s="24" t="n"/>
      <c r="AA218" s="25">
        <f>IF(A218="","",IF(COUNTIF($A$2:$A$501,A218)&gt;1,"Duplicate AR Record ID",IF(B218="","Missing clinic",IF(C218="","Missing account ID",IF(D218="","Missing payer",IF(F218="","Missing service date",IF(H218="","Missing original charge","")))))))</f>
        <v/>
      </c>
    </row>
    <row r="219">
      <c r="A219" s="18" t="n"/>
      <c r="B219" s="18" t="n"/>
      <c r="C219" s="18" t="n"/>
      <c r="D219" s="18" t="n"/>
      <c r="E219" s="18" t="n"/>
      <c r="F219" s="42" t="n"/>
      <c r="G219" s="42" t="n"/>
      <c r="H219" s="43" t="n"/>
      <c r="I219" s="43" t="n"/>
      <c r="J219" s="43" t="n"/>
      <c r="K219" s="44">
        <f>IF(A219="","",H219-I219-J219)</f>
        <v/>
      </c>
      <c r="L219" s="45">
        <f>IF(A219="","",IF(Dashboard!$B$5="Claim Submitted Date",IF(G219&lt;&gt;"",G219,F219),F219))</f>
        <v/>
      </c>
      <c r="M219" s="23">
        <f>IF(OR(A219="",L219="",Dashboard!$B$4=""),"",MAX(0,Dashboard!$B$4-L219))</f>
        <v/>
      </c>
      <c r="N219" s="23">
        <f>IF(M219="","",IF(M219&lt;=30,"0–30 Days",IF(M219&lt;=60,"31–60 Days",IF(M219&lt;=90,"61–90 Days",IF(M219&lt;=120,"91–120 Days","Over 120 Days")))))</f>
        <v/>
      </c>
      <c r="O219" s="44">
        <f>IF(A219="","",IF(N219="0–30 Days",K219,0))</f>
        <v/>
      </c>
      <c r="P219" s="44">
        <f>IF(A219="","",IF(N219="31–60 Days",K219,0))</f>
        <v/>
      </c>
      <c r="Q219" s="44">
        <f>IF(A219="","",IF(N219="61–90 Days",K219,0))</f>
        <v/>
      </c>
      <c r="R219" s="44">
        <f>IF(A219="","",IF(N219="91–120 Days",K219,0))</f>
        <v/>
      </c>
      <c r="S219" s="44">
        <f>IF(A219="","",IF(N219="Over 120 Days",K219,0))</f>
        <v/>
      </c>
      <c r="T219" s="18" t="n"/>
      <c r="U219" s="18" t="n"/>
      <c r="V219" s="42" t="n"/>
      <c r="W219" s="42" t="n"/>
      <c r="X219" s="18" t="n"/>
      <c r="Y219" s="23">
        <f>IF(A219="","",IF(K219&lt;=0,"Closed/Credit",IF(OR(U219="Yes",M219&gt;120,AND(W219&lt;&gt;"",W219&lt;=Dashboard!$B$4)),"Critical",IF(OR(K219&gt;=Dashboard!$B$6,M219&gt;90),"High",IF(OR(M219&gt;60,W219=""),"Medium","Routine")))))</f>
        <v/>
      </c>
      <c r="Z219" s="24" t="n"/>
      <c r="AA219" s="25">
        <f>IF(A219="","",IF(COUNTIF($A$2:$A$501,A219)&gt;1,"Duplicate AR Record ID",IF(B219="","Missing clinic",IF(C219="","Missing account ID",IF(D219="","Missing payer",IF(F219="","Missing service date",IF(H219="","Missing original charge","")))))))</f>
        <v/>
      </c>
    </row>
    <row r="220">
      <c r="A220" s="18" t="n"/>
      <c r="B220" s="18" t="n"/>
      <c r="C220" s="18" t="n"/>
      <c r="D220" s="18" t="n"/>
      <c r="E220" s="18" t="n"/>
      <c r="F220" s="42" t="n"/>
      <c r="G220" s="42" t="n"/>
      <c r="H220" s="43" t="n"/>
      <c r="I220" s="43" t="n"/>
      <c r="J220" s="43" t="n"/>
      <c r="K220" s="44">
        <f>IF(A220="","",H220-I220-J220)</f>
        <v/>
      </c>
      <c r="L220" s="45">
        <f>IF(A220="","",IF(Dashboard!$B$5="Claim Submitted Date",IF(G220&lt;&gt;"",G220,F220),F220))</f>
        <v/>
      </c>
      <c r="M220" s="23">
        <f>IF(OR(A220="",L220="",Dashboard!$B$4=""),"",MAX(0,Dashboard!$B$4-L220))</f>
        <v/>
      </c>
      <c r="N220" s="23">
        <f>IF(M220="","",IF(M220&lt;=30,"0–30 Days",IF(M220&lt;=60,"31–60 Days",IF(M220&lt;=90,"61–90 Days",IF(M220&lt;=120,"91–120 Days","Over 120 Days")))))</f>
        <v/>
      </c>
      <c r="O220" s="44">
        <f>IF(A220="","",IF(N220="0–30 Days",K220,0))</f>
        <v/>
      </c>
      <c r="P220" s="44">
        <f>IF(A220="","",IF(N220="31–60 Days",K220,0))</f>
        <v/>
      </c>
      <c r="Q220" s="44">
        <f>IF(A220="","",IF(N220="61–90 Days",K220,0))</f>
        <v/>
      </c>
      <c r="R220" s="44">
        <f>IF(A220="","",IF(N220="91–120 Days",K220,0))</f>
        <v/>
      </c>
      <c r="S220" s="44">
        <f>IF(A220="","",IF(N220="Over 120 Days",K220,0))</f>
        <v/>
      </c>
      <c r="T220" s="18" t="n"/>
      <c r="U220" s="18" t="n"/>
      <c r="V220" s="42" t="n"/>
      <c r="W220" s="42" t="n"/>
      <c r="X220" s="18" t="n"/>
      <c r="Y220" s="23">
        <f>IF(A220="","",IF(K220&lt;=0,"Closed/Credit",IF(OR(U220="Yes",M220&gt;120,AND(W220&lt;&gt;"",W220&lt;=Dashboard!$B$4)),"Critical",IF(OR(K220&gt;=Dashboard!$B$6,M220&gt;90),"High",IF(OR(M220&gt;60,W220=""),"Medium","Routine")))))</f>
        <v/>
      </c>
      <c r="Z220" s="24" t="n"/>
      <c r="AA220" s="25">
        <f>IF(A220="","",IF(COUNTIF($A$2:$A$501,A220)&gt;1,"Duplicate AR Record ID",IF(B220="","Missing clinic",IF(C220="","Missing account ID",IF(D220="","Missing payer",IF(F220="","Missing service date",IF(H220="","Missing original charge","")))))))</f>
        <v/>
      </c>
    </row>
    <row r="221">
      <c r="A221" s="18" t="n"/>
      <c r="B221" s="18" t="n"/>
      <c r="C221" s="18" t="n"/>
      <c r="D221" s="18" t="n"/>
      <c r="E221" s="18" t="n"/>
      <c r="F221" s="42" t="n"/>
      <c r="G221" s="42" t="n"/>
      <c r="H221" s="43" t="n"/>
      <c r="I221" s="43" t="n"/>
      <c r="J221" s="43" t="n"/>
      <c r="K221" s="44">
        <f>IF(A221="","",H221-I221-J221)</f>
        <v/>
      </c>
      <c r="L221" s="45">
        <f>IF(A221="","",IF(Dashboard!$B$5="Claim Submitted Date",IF(G221&lt;&gt;"",G221,F221),F221))</f>
        <v/>
      </c>
      <c r="M221" s="23">
        <f>IF(OR(A221="",L221="",Dashboard!$B$4=""),"",MAX(0,Dashboard!$B$4-L221))</f>
        <v/>
      </c>
      <c r="N221" s="23">
        <f>IF(M221="","",IF(M221&lt;=30,"0–30 Days",IF(M221&lt;=60,"31–60 Days",IF(M221&lt;=90,"61–90 Days",IF(M221&lt;=120,"91–120 Days","Over 120 Days")))))</f>
        <v/>
      </c>
      <c r="O221" s="44">
        <f>IF(A221="","",IF(N221="0–30 Days",K221,0))</f>
        <v/>
      </c>
      <c r="P221" s="44">
        <f>IF(A221="","",IF(N221="31–60 Days",K221,0))</f>
        <v/>
      </c>
      <c r="Q221" s="44">
        <f>IF(A221="","",IF(N221="61–90 Days",K221,0))</f>
        <v/>
      </c>
      <c r="R221" s="44">
        <f>IF(A221="","",IF(N221="91–120 Days",K221,0))</f>
        <v/>
      </c>
      <c r="S221" s="44">
        <f>IF(A221="","",IF(N221="Over 120 Days",K221,0))</f>
        <v/>
      </c>
      <c r="T221" s="18" t="n"/>
      <c r="U221" s="18" t="n"/>
      <c r="V221" s="42" t="n"/>
      <c r="W221" s="42" t="n"/>
      <c r="X221" s="18" t="n"/>
      <c r="Y221" s="23">
        <f>IF(A221="","",IF(K221&lt;=0,"Closed/Credit",IF(OR(U221="Yes",M221&gt;120,AND(W221&lt;&gt;"",W221&lt;=Dashboard!$B$4)),"Critical",IF(OR(K221&gt;=Dashboard!$B$6,M221&gt;90),"High",IF(OR(M221&gt;60,W221=""),"Medium","Routine")))))</f>
        <v/>
      </c>
      <c r="Z221" s="24" t="n"/>
      <c r="AA221" s="25">
        <f>IF(A221="","",IF(COUNTIF($A$2:$A$501,A221)&gt;1,"Duplicate AR Record ID",IF(B221="","Missing clinic",IF(C221="","Missing account ID",IF(D221="","Missing payer",IF(F221="","Missing service date",IF(H221="","Missing original charge","")))))))</f>
        <v/>
      </c>
    </row>
    <row r="222">
      <c r="A222" s="18" t="n"/>
      <c r="B222" s="18" t="n"/>
      <c r="C222" s="18" t="n"/>
      <c r="D222" s="18" t="n"/>
      <c r="E222" s="18" t="n"/>
      <c r="F222" s="42" t="n"/>
      <c r="G222" s="42" t="n"/>
      <c r="H222" s="43" t="n"/>
      <c r="I222" s="43" t="n"/>
      <c r="J222" s="43" t="n"/>
      <c r="K222" s="44">
        <f>IF(A222="","",H222-I222-J222)</f>
        <v/>
      </c>
      <c r="L222" s="45">
        <f>IF(A222="","",IF(Dashboard!$B$5="Claim Submitted Date",IF(G222&lt;&gt;"",G222,F222),F222))</f>
        <v/>
      </c>
      <c r="M222" s="23">
        <f>IF(OR(A222="",L222="",Dashboard!$B$4=""),"",MAX(0,Dashboard!$B$4-L222))</f>
        <v/>
      </c>
      <c r="N222" s="23">
        <f>IF(M222="","",IF(M222&lt;=30,"0–30 Days",IF(M222&lt;=60,"31–60 Days",IF(M222&lt;=90,"61–90 Days",IF(M222&lt;=120,"91–120 Days","Over 120 Days")))))</f>
        <v/>
      </c>
      <c r="O222" s="44">
        <f>IF(A222="","",IF(N222="0–30 Days",K222,0))</f>
        <v/>
      </c>
      <c r="P222" s="44">
        <f>IF(A222="","",IF(N222="31–60 Days",K222,0))</f>
        <v/>
      </c>
      <c r="Q222" s="44">
        <f>IF(A222="","",IF(N222="61–90 Days",K222,0))</f>
        <v/>
      </c>
      <c r="R222" s="44">
        <f>IF(A222="","",IF(N222="91–120 Days",K222,0))</f>
        <v/>
      </c>
      <c r="S222" s="44">
        <f>IF(A222="","",IF(N222="Over 120 Days",K222,0))</f>
        <v/>
      </c>
      <c r="T222" s="18" t="n"/>
      <c r="U222" s="18" t="n"/>
      <c r="V222" s="42" t="n"/>
      <c r="W222" s="42" t="n"/>
      <c r="X222" s="18" t="n"/>
      <c r="Y222" s="23">
        <f>IF(A222="","",IF(K222&lt;=0,"Closed/Credit",IF(OR(U222="Yes",M222&gt;120,AND(W222&lt;&gt;"",W222&lt;=Dashboard!$B$4)),"Critical",IF(OR(K222&gt;=Dashboard!$B$6,M222&gt;90),"High",IF(OR(M222&gt;60,W222=""),"Medium","Routine")))))</f>
        <v/>
      </c>
      <c r="Z222" s="24" t="n"/>
      <c r="AA222" s="25">
        <f>IF(A222="","",IF(COUNTIF($A$2:$A$501,A222)&gt;1,"Duplicate AR Record ID",IF(B222="","Missing clinic",IF(C222="","Missing account ID",IF(D222="","Missing payer",IF(F222="","Missing service date",IF(H222="","Missing original charge","")))))))</f>
        <v/>
      </c>
    </row>
    <row r="223">
      <c r="A223" s="18" t="n"/>
      <c r="B223" s="18" t="n"/>
      <c r="C223" s="18" t="n"/>
      <c r="D223" s="18" t="n"/>
      <c r="E223" s="18" t="n"/>
      <c r="F223" s="42" t="n"/>
      <c r="G223" s="42" t="n"/>
      <c r="H223" s="43" t="n"/>
      <c r="I223" s="43" t="n"/>
      <c r="J223" s="43" t="n"/>
      <c r="K223" s="44">
        <f>IF(A223="","",H223-I223-J223)</f>
        <v/>
      </c>
      <c r="L223" s="45">
        <f>IF(A223="","",IF(Dashboard!$B$5="Claim Submitted Date",IF(G223&lt;&gt;"",G223,F223),F223))</f>
        <v/>
      </c>
      <c r="M223" s="23">
        <f>IF(OR(A223="",L223="",Dashboard!$B$4=""),"",MAX(0,Dashboard!$B$4-L223))</f>
        <v/>
      </c>
      <c r="N223" s="23">
        <f>IF(M223="","",IF(M223&lt;=30,"0–30 Days",IF(M223&lt;=60,"31–60 Days",IF(M223&lt;=90,"61–90 Days",IF(M223&lt;=120,"91–120 Days","Over 120 Days")))))</f>
        <v/>
      </c>
      <c r="O223" s="44">
        <f>IF(A223="","",IF(N223="0–30 Days",K223,0))</f>
        <v/>
      </c>
      <c r="P223" s="44">
        <f>IF(A223="","",IF(N223="31–60 Days",K223,0))</f>
        <v/>
      </c>
      <c r="Q223" s="44">
        <f>IF(A223="","",IF(N223="61–90 Days",K223,0))</f>
        <v/>
      </c>
      <c r="R223" s="44">
        <f>IF(A223="","",IF(N223="91–120 Days",K223,0))</f>
        <v/>
      </c>
      <c r="S223" s="44">
        <f>IF(A223="","",IF(N223="Over 120 Days",K223,0))</f>
        <v/>
      </c>
      <c r="T223" s="18" t="n"/>
      <c r="U223" s="18" t="n"/>
      <c r="V223" s="42" t="n"/>
      <c r="W223" s="42" t="n"/>
      <c r="X223" s="18" t="n"/>
      <c r="Y223" s="23">
        <f>IF(A223="","",IF(K223&lt;=0,"Closed/Credit",IF(OR(U223="Yes",M223&gt;120,AND(W223&lt;&gt;"",W223&lt;=Dashboard!$B$4)),"Critical",IF(OR(K223&gt;=Dashboard!$B$6,M223&gt;90),"High",IF(OR(M223&gt;60,W223=""),"Medium","Routine")))))</f>
        <v/>
      </c>
      <c r="Z223" s="24" t="n"/>
      <c r="AA223" s="25">
        <f>IF(A223="","",IF(COUNTIF($A$2:$A$501,A223)&gt;1,"Duplicate AR Record ID",IF(B223="","Missing clinic",IF(C223="","Missing account ID",IF(D223="","Missing payer",IF(F223="","Missing service date",IF(H223="","Missing original charge","")))))))</f>
        <v/>
      </c>
    </row>
    <row r="224">
      <c r="A224" s="18" t="n"/>
      <c r="B224" s="18" t="n"/>
      <c r="C224" s="18" t="n"/>
      <c r="D224" s="18" t="n"/>
      <c r="E224" s="18" t="n"/>
      <c r="F224" s="42" t="n"/>
      <c r="G224" s="42" t="n"/>
      <c r="H224" s="43" t="n"/>
      <c r="I224" s="43" t="n"/>
      <c r="J224" s="43" t="n"/>
      <c r="K224" s="44">
        <f>IF(A224="","",H224-I224-J224)</f>
        <v/>
      </c>
      <c r="L224" s="45">
        <f>IF(A224="","",IF(Dashboard!$B$5="Claim Submitted Date",IF(G224&lt;&gt;"",G224,F224),F224))</f>
        <v/>
      </c>
      <c r="M224" s="23">
        <f>IF(OR(A224="",L224="",Dashboard!$B$4=""),"",MAX(0,Dashboard!$B$4-L224))</f>
        <v/>
      </c>
      <c r="N224" s="23">
        <f>IF(M224="","",IF(M224&lt;=30,"0–30 Days",IF(M224&lt;=60,"31–60 Days",IF(M224&lt;=90,"61–90 Days",IF(M224&lt;=120,"91–120 Days","Over 120 Days")))))</f>
        <v/>
      </c>
      <c r="O224" s="44">
        <f>IF(A224="","",IF(N224="0–30 Days",K224,0))</f>
        <v/>
      </c>
      <c r="P224" s="44">
        <f>IF(A224="","",IF(N224="31–60 Days",K224,0))</f>
        <v/>
      </c>
      <c r="Q224" s="44">
        <f>IF(A224="","",IF(N224="61–90 Days",K224,0))</f>
        <v/>
      </c>
      <c r="R224" s="44">
        <f>IF(A224="","",IF(N224="91–120 Days",K224,0))</f>
        <v/>
      </c>
      <c r="S224" s="44">
        <f>IF(A224="","",IF(N224="Over 120 Days",K224,0))</f>
        <v/>
      </c>
      <c r="T224" s="18" t="n"/>
      <c r="U224" s="18" t="n"/>
      <c r="V224" s="42" t="n"/>
      <c r="W224" s="42" t="n"/>
      <c r="X224" s="18" t="n"/>
      <c r="Y224" s="23">
        <f>IF(A224="","",IF(K224&lt;=0,"Closed/Credit",IF(OR(U224="Yes",M224&gt;120,AND(W224&lt;&gt;"",W224&lt;=Dashboard!$B$4)),"Critical",IF(OR(K224&gt;=Dashboard!$B$6,M224&gt;90),"High",IF(OR(M224&gt;60,W224=""),"Medium","Routine")))))</f>
        <v/>
      </c>
      <c r="Z224" s="24" t="n"/>
      <c r="AA224" s="25">
        <f>IF(A224="","",IF(COUNTIF($A$2:$A$501,A224)&gt;1,"Duplicate AR Record ID",IF(B224="","Missing clinic",IF(C224="","Missing account ID",IF(D224="","Missing payer",IF(F224="","Missing service date",IF(H224="","Missing original charge","")))))))</f>
        <v/>
      </c>
    </row>
    <row r="225">
      <c r="A225" s="18" t="n"/>
      <c r="B225" s="18" t="n"/>
      <c r="C225" s="18" t="n"/>
      <c r="D225" s="18" t="n"/>
      <c r="E225" s="18" t="n"/>
      <c r="F225" s="42" t="n"/>
      <c r="G225" s="42" t="n"/>
      <c r="H225" s="43" t="n"/>
      <c r="I225" s="43" t="n"/>
      <c r="J225" s="43" t="n"/>
      <c r="K225" s="44">
        <f>IF(A225="","",H225-I225-J225)</f>
        <v/>
      </c>
      <c r="L225" s="45">
        <f>IF(A225="","",IF(Dashboard!$B$5="Claim Submitted Date",IF(G225&lt;&gt;"",G225,F225),F225))</f>
        <v/>
      </c>
      <c r="M225" s="23">
        <f>IF(OR(A225="",L225="",Dashboard!$B$4=""),"",MAX(0,Dashboard!$B$4-L225))</f>
        <v/>
      </c>
      <c r="N225" s="23">
        <f>IF(M225="","",IF(M225&lt;=30,"0–30 Days",IF(M225&lt;=60,"31–60 Days",IF(M225&lt;=90,"61–90 Days",IF(M225&lt;=120,"91–120 Days","Over 120 Days")))))</f>
        <v/>
      </c>
      <c r="O225" s="44">
        <f>IF(A225="","",IF(N225="0–30 Days",K225,0))</f>
        <v/>
      </c>
      <c r="P225" s="44">
        <f>IF(A225="","",IF(N225="31–60 Days",K225,0))</f>
        <v/>
      </c>
      <c r="Q225" s="44">
        <f>IF(A225="","",IF(N225="61–90 Days",K225,0))</f>
        <v/>
      </c>
      <c r="R225" s="44">
        <f>IF(A225="","",IF(N225="91–120 Days",K225,0))</f>
        <v/>
      </c>
      <c r="S225" s="44">
        <f>IF(A225="","",IF(N225="Over 120 Days",K225,0))</f>
        <v/>
      </c>
      <c r="T225" s="18" t="n"/>
      <c r="U225" s="18" t="n"/>
      <c r="V225" s="42" t="n"/>
      <c r="W225" s="42" t="n"/>
      <c r="X225" s="18" t="n"/>
      <c r="Y225" s="23">
        <f>IF(A225="","",IF(K225&lt;=0,"Closed/Credit",IF(OR(U225="Yes",M225&gt;120,AND(W225&lt;&gt;"",W225&lt;=Dashboard!$B$4)),"Critical",IF(OR(K225&gt;=Dashboard!$B$6,M225&gt;90),"High",IF(OR(M225&gt;60,W225=""),"Medium","Routine")))))</f>
        <v/>
      </c>
      <c r="Z225" s="24" t="n"/>
      <c r="AA225" s="25">
        <f>IF(A225="","",IF(COUNTIF($A$2:$A$501,A225)&gt;1,"Duplicate AR Record ID",IF(B225="","Missing clinic",IF(C225="","Missing account ID",IF(D225="","Missing payer",IF(F225="","Missing service date",IF(H225="","Missing original charge","")))))))</f>
        <v/>
      </c>
    </row>
    <row r="226">
      <c r="A226" s="18" t="n"/>
      <c r="B226" s="18" t="n"/>
      <c r="C226" s="18" t="n"/>
      <c r="D226" s="18" t="n"/>
      <c r="E226" s="18" t="n"/>
      <c r="F226" s="42" t="n"/>
      <c r="G226" s="42" t="n"/>
      <c r="H226" s="43" t="n"/>
      <c r="I226" s="43" t="n"/>
      <c r="J226" s="43" t="n"/>
      <c r="K226" s="44">
        <f>IF(A226="","",H226-I226-J226)</f>
        <v/>
      </c>
      <c r="L226" s="45">
        <f>IF(A226="","",IF(Dashboard!$B$5="Claim Submitted Date",IF(G226&lt;&gt;"",G226,F226),F226))</f>
        <v/>
      </c>
      <c r="M226" s="23">
        <f>IF(OR(A226="",L226="",Dashboard!$B$4=""),"",MAX(0,Dashboard!$B$4-L226))</f>
        <v/>
      </c>
      <c r="N226" s="23">
        <f>IF(M226="","",IF(M226&lt;=30,"0–30 Days",IF(M226&lt;=60,"31–60 Days",IF(M226&lt;=90,"61–90 Days",IF(M226&lt;=120,"91–120 Days","Over 120 Days")))))</f>
        <v/>
      </c>
      <c r="O226" s="44">
        <f>IF(A226="","",IF(N226="0–30 Days",K226,0))</f>
        <v/>
      </c>
      <c r="P226" s="44">
        <f>IF(A226="","",IF(N226="31–60 Days",K226,0))</f>
        <v/>
      </c>
      <c r="Q226" s="44">
        <f>IF(A226="","",IF(N226="61–90 Days",K226,0))</f>
        <v/>
      </c>
      <c r="R226" s="44">
        <f>IF(A226="","",IF(N226="91–120 Days",K226,0))</f>
        <v/>
      </c>
      <c r="S226" s="44">
        <f>IF(A226="","",IF(N226="Over 120 Days",K226,0))</f>
        <v/>
      </c>
      <c r="T226" s="18" t="n"/>
      <c r="U226" s="18" t="n"/>
      <c r="V226" s="42" t="n"/>
      <c r="W226" s="42" t="n"/>
      <c r="X226" s="18" t="n"/>
      <c r="Y226" s="23">
        <f>IF(A226="","",IF(K226&lt;=0,"Closed/Credit",IF(OR(U226="Yes",M226&gt;120,AND(W226&lt;&gt;"",W226&lt;=Dashboard!$B$4)),"Critical",IF(OR(K226&gt;=Dashboard!$B$6,M226&gt;90),"High",IF(OR(M226&gt;60,W226=""),"Medium","Routine")))))</f>
        <v/>
      </c>
      <c r="Z226" s="24" t="n"/>
      <c r="AA226" s="25">
        <f>IF(A226="","",IF(COUNTIF($A$2:$A$501,A226)&gt;1,"Duplicate AR Record ID",IF(B226="","Missing clinic",IF(C226="","Missing account ID",IF(D226="","Missing payer",IF(F226="","Missing service date",IF(H226="","Missing original charge","")))))))</f>
        <v/>
      </c>
    </row>
    <row r="227">
      <c r="A227" s="18" t="n"/>
      <c r="B227" s="18" t="n"/>
      <c r="C227" s="18" t="n"/>
      <c r="D227" s="18" t="n"/>
      <c r="E227" s="18" t="n"/>
      <c r="F227" s="42" t="n"/>
      <c r="G227" s="42" t="n"/>
      <c r="H227" s="43" t="n"/>
      <c r="I227" s="43" t="n"/>
      <c r="J227" s="43" t="n"/>
      <c r="K227" s="44">
        <f>IF(A227="","",H227-I227-J227)</f>
        <v/>
      </c>
      <c r="L227" s="45">
        <f>IF(A227="","",IF(Dashboard!$B$5="Claim Submitted Date",IF(G227&lt;&gt;"",G227,F227),F227))</f>
        <v/>
      </c>
      <c r="M227" s="23">
        <f>IF(OR(A227="",L227="",Dashboard!$B$4=""),"",MAX(0,Dashboard!$B$4-L227))</f>
        <v/>
      </c>
      <c r="N227" s="23">
        <f>IF(M227="","",IF(M227&lt;=30,"0–30 Days",IF(M227&lt;=60,"31–60 Days",IF(M227&lt;=90,"61–90 Days",IF(M227&lt;=120,"91–120 Days","Over 120 Days")))))</f>
        <v/>
      </c>
      <c r="O227" s="44">
        <f>IF(A227="","",IF(N227="0–30 Days",K227,0))</f>
        <v/>
      </c>
      <c r="P227" s="44">
        <f>IF(A227="","",IF(N227="31–60 Days",K227,0))</f>
        <v/>
      </c>
      <c r="Q227" s="44">
        <f>IF(A227="","",IF(N227="61–90 Days",K227,0))</f>
        <v/>
      </c>
      <c r="R227" s="44">
        <f>IF(A227="","",IF(N227="91–120 Days",K227,0))</f>
        <v/>
      </c>
      <c r="S227" s="44">
        <f>IF(A227="","",IF(N227="Over 120 Days",K227,0))</f>
        <v/>
      </c>
      <c r="T227" s="18" t="n"/>
      <c r="U227" s="18" t="n"/>
      <c r="V227" s="42" t="n"/>
      <c r="W227" s="42" t="n"/>
      <c r="X227" s="18" t="n"/>
      <c r="Y227" s="23">
        <f>IF(A227="","",IF(K227&lt;=0,"Closed/Credit",IF(OR(U227="Yes",M227&gt;120,AND(W227&lt;&gt;"",W227&lt;=Dashboard!$B$4)),"Critical",IF(OR(K227&gt;=Dashboard!$B$6,M227&gt;90),"High",IF(OR(M227&gt;60,W227=""),"Medium","Routine")))))</f>
        <v/>
      </c>
      <c r="Z227" s="24" t="n"/>
      <c r="AA227" s="25">
        <f>IF(A227="","",IF(COUNTIF($A$2:$A$501,A227)&gt;1,"Duplicate AR Record ID",IF(B227="","Missing clinic",IF(C227="","Missing account ID",IF(D227="","Missing payer",IF(F227="","Missing service date",IF(H227="","Missing original charge","")))))))</f>
        <v/>
      </c>
    </row>
    <row r="228">
      <c r="A228" s="18" t="n"/>
      <c r="B228" s="18" t="n"/>
      <c r="C228" s="18" t="n"/>
      <c r="D228" s="18" t="n"/>
      <c r="E228" s="18" t="n"/>
      <c r="F228" s="42" t="n"/>
      <c r="G228" s="42" t="n"/>
      <c r="H228" s="43" t="n"/>
      <c r="I228" s="43" t="n"/>
      <c r="J228" s="43" t="n"/>
      <c r="K228" s="44">
        <f>IF(A228="","",H228-I228-J228)</f>
        <v/>
      </c>
      <c r="L228" s="45">
        <f>IF(A228="","",IF(Dashboard!$B$5="Claim Submitted Date",IF(G228&lt;&gt;"",G228,F228),F228))</f>
        <v/>
      </c>
      <c r="M228" s="23">
        <f>IF(OR(A228="",L228="",Dashboard!$B$4=""),"",MAX(0,Dashboard!$B$4-L228))</f>
        <v/>
      </c>
      <c r="N228" s="23">
        <f>IF(M228="","",IF(M228&lt;=30,"0–30 Days",IF(M228&lt;=60,"31–60 Days",IF(M228&lt;=90,"61–90 Days",IF(M228&lt;=120,"91–120 Days","Over 120 Days")))))</f>
        <v/>
      </c>
      <c r="O228" s="44">
        <f>IF(A228="","",IF(N228="0–30 Days",K228,0))</f>
        <v/>
      </c>
      <c r="P228" s="44">
        <f>IF(A228="","",IF(N228="31–60 Days",K228,0))</f>
        <v/>
      </c>
      <c r="Q228" s="44">
        <f>IF(A228="","",IF(N228="61–90 Days",K228,0))</f>
        <v/>
      </c>
      <c r="R228" s="44">
        <f>IF(A228="","",IF(N228="91–120 Days",K228,0))</f>
        <v/>
      </c>
      <c r="S228" s="44">
        <f>IF(A228="","",IF(N228="Over 120 Days",K228,0))</f>
        <v/>
      </c>
      <c r="T228" s="18" t="n"/>
      <c r="U228" s="18" t="n"/>
      <c r="V228" s="42" t="n"/>
      <c r="W228" s="42" t="n"/>
      <c r="X228" s="18" t="n"/>
      <c r="Y228" s="23">
        <f>IF(A228="","",IF(K228&lt;=0,"Closed/Credit",IF(OR(U228="Yes",M228&gt;120,AND(W228&lt;&gt;"",W228&lt;=Dashboard!$B$4)),"Critical",IF(OR(K228&gt;=Dashboard!$B$6,M228&gt;90),"High",IF(OR(M228&gt;60,W228=""),"Medium","Routine")))))</f>
        <v/>
      </c>
      <c r="Z228" s="24" t="n"/>
      <c r="AA228" s="25">
        <f>IF(A228="","",IF(COUNTIF($A$2:$A$501,A228)&gt;1,"Duplicate AR Record ID",IF(B228="","Missing clinic",IF(C228="","Missing account ID",IF(D228="","Missing payer",IF(F228="","Missing service date",IF(H228="","Missing original charge","")))))))</f>
        <v/>
      </c>
    </row>
    <row r="229">
      <c r="A229" s="18" t="n"/>
      <c r="B229" s="18" t="n"/>
      <c r="C229" s="18" t="n"/>
      <c r="D229" s="18" t="n"/>
      <c r="E229" s="18" t="n"/>
      <c r="F229" s="42" t="n"/>
      <c r="G229" s="42" t="n"/>
      <c r="H229" s="43" t="n"/>
      <c r="I229" s="43" t="n"/>
      <c r="J229" s="43" t="n"/>
      <c r="K229" s="44">
        <f>IF(A229="","",H229-I229-J229)</f>
        <v/>
      </c>
      <c r="L229" s="45">
        <f>IF(A229="","",IF(Dashboard!$B$5="Claim Submitted Date",IF(G229&lt;&gt;"",G229,F229),F229))</f>
        <v/>
      </c>
      <c r="M229" s="23">
        <f>IF(OR(A229="",L229="",Dashboard!$B$4=""),"",MAX(0,Dashboard!$B$4-L229))</f>
        <v/>
      </c>
      <c r="N229" s="23">
        <f>IF(M229="","",IF(M229&lt;=30,"0–30 Days",IF(M229&lt;=60,"31–60 Days",IF(M229&lt;=90,"61–90 Days",IF(M229&lt;=120,"91–120 Days","Over 120 Days")))))</f>
        <v/>
      </c>
      <c r="O229" s="44">
        <f>IF(A229="","",IF(N229="0–30 Days",K229,0))</f>
        <v/>
      </c>
      <c r="P229" s="44">
        <f>IF(A229="","",IF(N229="31–60 Days",K229,0))</f>
        <v/>
      </c>
      <c r="Q229" s="44">
        <f>IF(A229="","",IF(N229="61–90 Days",K229,0))</f>
        <v/>
      </c>
      <c r="R229" s="44">
        <f>IF(A229="","",IF(N229="91–120 Days",K229,0))</f>
        <v/>
      </c>
      <c r="S229" s="44">
        <f>IF(A229="","",IF(N229="Over 120 Days",K229,0))</f>
        <v/>
      </c>
      <c r="T229" s="18" t="n"/>
      <c r="U229" s="18" t="n"/>
      <c r="V229" s="42" t="n"/>
      <c r="W229" s="42" t="n"/>
      <c r="X229" s="18" t="n"/>
      <c r="Y229" s="23">
        <f>IF(A229="","",IF(K229&lt;=0,"Closed/Credit",IF(OR(U229="Yes",M229&gt;120,AND(W229&lt;&gt;"",W229&lt;=Dashboard!$B$4)),"Critical",IF(OR(K229&gt;=Dashboard!$B$6,M229&gt;90),"High",IF(OR(M229&gt;60,W229=""),"Medium","Routine")))))</f>
        <v/>
      </c>
      <c r="Z229" s="24" t="n"/>
      <c r="AA229" s="25">
        <f>IF(A229="","",IF(COUNTIF($A$2:$A$501,A229)&gt;1,"Duplicate AR Record ID",IF(B229="","Missing clinic",IF(C229="","Missing account ID",IF(D229="","Missing payer",IF(F229="","Missing service date",IF(H229="","Missing original charge","")))))))</f>
        <v/>
      </c>
    </row>
    <row r="230">
      <c r="A230" s="18" t="n"/>
      <c r="B230" s="18" t="n"/>
      <c r="C230" s="18" t="n"/>
      <c r="D230" s="18" t="n"/>
      <c r="E230" s="18" t="n"/>
      <c r="F230" s="42" t="n"/>
      <c r="G230" s="42" t="n"/>
      <c r="H230" s="43" t="n"/>
      <c r="I230" s="43" t="n"/>
      <c r="J230" s="43" t="n"/>
      <c r="K230" s="44">
        <f>IF(A230="","",H230-I230-J230)</f>
        <v/>
      </c>
      <c r="L230" s="45">
        <f>IF(A230="","",IF(Dashboard!$B$5="Claim Submitted Date",IF(G230&lt;&gt;"",G230,F230),F230))</f>
        <v/>
      </c>
      <c r="M230" s="23">
        <f>IF(OR(A230="",L230="",Dashboard!$B$4=""),"",MAX(0,Dashboard!$B$4-L230))</f>
        <v/>
      </c>
      <c r="N230" s="23">
        <f>IF(M230="","",IF(M230&lt;=30,"0–30 Days",IF(M230&lt;=60,"31–60 Days",IF(M230&lt;=90,"61–90 Days",IF(M230&lt;=120,"91–120 Days","Over 120 Days")))))</f>
        <v/>
      </c>
      <c r="O230" s="44">
        <f>IF(A230="","",IF(N230="0–30 Days",K230,0))</f>
        <v/>
      </c>
      <c r="P230" s="44">
        <f>IF(A230="","",IF(N230="31–60 Days",K230,0))</f>
        <v/>
      </c>
      <c r="Q230" s="44">
        <f>IF(A230="","",IF(N230="61–90 Days",K230,0))</f>
        <v/>
      </c>
      <c r="R230" s="44">
        <f>IF(A230="","",IF(N230="91–120 Days",K230,0))</f>
        <v/>
      </c>
      <c r="S230" s="44">
        <f>IF(A230="","",IF(N230="Over 120 Days",K230,0))</f>
        <v/>
      </c>
      <c r="T230" s="18" t="n"/>
      <c r="U230" s="18" t="n"/>
      <c r="V230" s="42" t="n"/>
      <c r="W230" s="42" t="n"/>
      <c r="X230" s="18" t="n"/>
      <c r="Y230" s="23">
        <f>IF(A230="","",IF(K230&lt;=0,"Closed/Credit",IF(OR(U230="Yes",M230&gt;120,AND(W230&lt;&gt;"",W230&lt;=Dashboard!$B$4)),"Critical",IF(OR(K230&gt;=Dashboard!$B$6,M230&gt;90),"High",IF(OR(M230&gt;60,W230=""),"Medium","Routine")))))</f>
        <v/>
      </c>
      <c r="Z230" s="24" t="n"/>
      <c r="AA230" s="25">
        <f>IF(A230="","",IF(COUNTIF($A$2:$A$501,A230)&gt;1,"Duplicate AR Record ID",IF(B230="","Missing clinic",IF(C230="","Missing account ID",IF(D230="","Missing payer",IF(F230="","Missing service date",IF(H230="","Missing original charge","")))))))</f>
        <v/>
      </c>
    </row>
    <row r="231">
      <c r="A231" s="18" t="n"/>
      <c r="B231" s="18" t="n"/>
      <c r="C231" s="18" t="n"/>
      <c r="D231" s="18" t="n"/>
      <c r="E231" s="18" t="n"/>
      <c r="F231" s="42" t="n"/>
      <c r="G231" s="42" t="n"/>
      <c r="H231" s="43" t="n"/>
      <c r="I231" s="43" t="n"/>
      <c r="J231" s="43" t="n"/>
      <c r="K231" s="44">
        <f>IF(A231="","",H231-I231-J231)</f>
        <v/>
      </c>
      <c r="L231" s="45">
        <f>IF(A231="","",IF(Dashboard!$B$5="Claim Submitted Date",IF(G231&lt;&gt;"",G231,F231),F231))</f>
        <v/>
      </c>
      <c r="M231" s="23">
        <f>IF(OR(A231="",L231="",Dashboard!$B$4=""),"",MAX(0,Dashboard!$B$4-L231))</f>
        <v/>
      </c>
      <c r="N231" s="23">
        <f>IF(M231="","",IF(M231&lt;=30,"0–30 Days",IF(M231&lt;=60,"31–60 Days",IF(M231&lt;=90,"61–90 Days",IF(M231&lt;=120,"91–120 Days","Over 120 Days")))))</f>
        <v/>
      </c>
      <c r="O231" s="44">
        <f>IF(A231="","",IF(N231="0–30 Days",K231,0))</f>
        <v/>
      </c>
      <c r="P231" s="44">
        <f>IF(A231="","",IF(N231="31–60 Days",K231,0))</f>
        <v/>
      </c>
      <c r="Q231" s="44">
        <f>IF(A231="","",IF(N231="61–90 Days",K231,0))</f>
        <v/>
      </c>
      <c r="R231" s="44">
        <f>IF(A231="","",IF(N231="91–120 Days",K231,0))</f>
        <v/>
      </c>
      <c r="S231" s="44">
        <f>IF(A231="","",IF(N231="Over 120 Days",K231,0))</f>
        <v/>
      </c>
      <c r="T231" s="18" t="n"/>
      <c r="U231" s="18" t="n"/>
      <c r="V231" s="42" t="n"/>
      <c r="W231" s="42" t="n"/>
      <c r="X231" s="18" t="n"/>
      <c r="Y231" s="23">
        <f>IF(A231="","",IF(K231&lt;=0,"Closed/Credit",IF(OR(U231="Yes",M231&gt;120,AND(W231&lt;&gt;"",W231&lt;=Dashboard!$B$4)),"Critical",IF(OR(K231&gt;=Dashboard!$B$6,M231&gt;90),"High",IF(OR(M231&gt;60,W231=""),"Medium","Routine")))))</f>
        <v/>
      </c>
      <c r="Z231" s="24" t="n"/>
      <c r="AA231" s="25">
        <f>IF(A231="","",IF(COUNTIF($A$2:$A$501,A231)&gt;1,"Duplicate AR Record ID",IF(B231="","Missing clinic",IF(C231="","Missing account ID",IF(D231="","Missing payer",IF(F231="","Missing service date",IF(H231="","Missing original charge","")))))))</f>
        <v/>
      </c>
    </row>
    <row r="232">
      <c r="A232" s="18" t="n"/>
      <c r="B232" s="18" t="n"/>
      <c r="C232" s="18" t="n"/>
      <c r="D232" s="18" t="n"/>
      <c r="E232" s="18" t="n"/>
      <c r="F232" s="42" t="n"/>
      <c r="G232" s="42" t="n"/>
      <c r="H232" s="43" t="n"/>
      <c r="I232" s="43" t="n"/>
      <c r="J232" s="43" t="n"/>
      <c r="K232" s="44">
        <f>IF(A232="","",H232-I232-J232)</f>
        <v/>
      </c>
      <c r="L232" s="45">
        <f>IF(A232="","",IF(Dashboard!$B$5="Claim Submitted Date",IF(G232&lt;&gt;"",G232,F232),F232))</f>
        <v/>
      </c>
      <c r="M232" s="23">
        <f>IF(OR(A232="",L232="",Dashboard!$B$4=""),"",MAX(0,Dashboard!$B$4-L232))</f>
        <v/>
      </c>
      <c r="N232" s="23">
        <f>IF(M232="","",IF(M232&lt;=30,"0–30 Days",IF(M232&lt;=60,"31–60 Days",IF(M232&lt;=90,"61–90 Days",IF(M232&lt;=120,"91–120 Days","Over 120 Days")))))</f>
        <v/>
      </c>
      <c r="O232" s="44">
        <f>IF(A232="","",IF(N232="0–30 Days",K232,0))</f>
        <v/>
      </c>
      <c r="P232" s="44">
        <f>IF(A232="","",IF(N232="31–60 Days",K232,0))</f>
        <v/>
      </c>
      <c r="Q232" s="44">
        <f>IF(A232="","",IF(N232="61–90 Days",K232,0))</f>
        <v/>
      </c>
      <c r="R232" s="44">
        <f>IF(A232="","",IF(N232="91–120 Days",K232,0))</f>
        <v/>
      </c>
      <c r="S232" s="44">
        <f>IF(A232="","",IF(N232="Over 120 Days",K232,0))</f>
        <v/>
      </c>
      <c r="T232" s="18" t="n"/>
      <c r="U232" s="18" t="n"/>
      <c r="V232" s="42" t="n"/>
      <c r="W232" s="42" t="n"/>
      <c r="X232" s="18" t="n"/>
      <c r="Y232" s="23">
        <f>IF(A232="","",IF(K232&lt;=0,"Closed/Credit",IF(OR(U232="Yes",M232&gt;120,AND(W232&lt;&gt;"",W232&lt;=Dashboard!$B$4)),"Critical",IF(OR(K232&gt;=Dashboard!$B$6,M232&gt;90),"High",IF(OR(M232&gt;60,W232=""),"Medium","Routine")))))</f>
        <v/>
      </c>
      <c r="Z232" s="24" t="n"/>
      <c r="AA232" s="25">
        <f>IF(A232="","",IF(COUNTIF($A$2:$A$501,A232)&gt;1,"Duplicate AR Record ID",IF(B232="","Missing clinic",IF(C232="","Missing account ID",IF(D232="","Missing payer",IF(F232="","Missing service date",IF(H232="","Missing original charge","")))))))</f>
        <v/>
      </c>
    </row>
    <row r="233">
      <c r="A233" s="18" t="n"/>
      <c r="B233" s="18" t="n"/>
      <c r="C233" s="18" t="n"/>
      <c r="D233" s="18" t="n"/>
      <c r="E233" s="18" t="n"/>
      <c r="F233" s="42" t="n"/>
      <c r="G233" s="42" t="n"/>
      <c r="H233" s="43" t="n"/>
      <c r="I233" s="43" t="n"/>
      <c r="J233" s="43" t="n"/>
      <c r="K233" s="44">
        <f>IF(A233="","",H233-I233-J233)</f>
        <v/>
      </c>
      <c r="L233" s="45">
        <f>IF(A233="","",IF(Dashboard!$B$5="Claim Submitted Date",IF(G233&lt;&gt;"",G233,F233),F233))</f>
        <v/>
      </c>
      <c r="M233" s="23">
        <f>IF(OR(A233="",L233="",Dashboard!$B$4=""),"",MAX(0,Dashboard!$B$4-L233))</f>
        <v/>
      </c>
      <c r="N233" s="23">
        <f>IF(M233="","",IF(M233&lt;=30,"0–30 Days",IF(M233&lt;=60,"31–60 Days",IF(M233&lt;=90,"61–90 Days",IF(M233&lt;=120,"91–120 Days","Over 120 Days")))))</f>
        <v/>
      </c>
      <c r="O233" s="44">
        <f>IF(A233="","",IF(N233="0–30 Days",K233,0))</f>
        <v/>
      </c>
      <c r="P233" s="44">
        <f>IF(A233="","",IF(N233="31–60 Days",K233,0))</f>
        <v/>
      </c>
      <c r="Q233" s="44">
        <f>IF(A233="","",IF(N233="61–90 Days",K233,0))</f>
        <v/>
      </c>
      <c r="R233" s="44">
        <f>IF(A233="","",IF(N233="91–120 Days",K233,0))</f>
        <v/>
      </c>
      <c r="S233" s="44">
        <f>IF(A233="","",IF(N233="Over 120 Days",K233,0))</f>
        <v/>
      </c>
      <c r="T233" s="18" t="n"/>
      <c r="U233" s="18" t="n"/>
      <c r="V233" s="42" t="n"/>
      <c r="W233" s="42" t="n"/>
      <c r="X233" s="18" t="n"/>
      <c r="Y233" s="23">
        <f>IF(A233="","",IF(K233&lt;=0,"Closed/Credit",IF(OR(U233="Yes",M233&gt;120,AND(W233&lt;&gt;"",W233&lt;=Dashboard!$B$4)),"Critical",IF(OR(K233&gt;=Dashboard!$B$6,M233&gt;90),"High",IF(OR(M233&gt;60,W233=""),"Medium","Routine")))))</f>
        <v/>
      </c>
      <c r="Z233" s="24" t="n"/>
      <c r="AA233" s="25">
        <f>IF(A233="","",IF(COUNTIF($A$2:$A$501,A233)&gt;1,"Duplicate AR Record ID",IF(B233="","Missing clinic",IF(C233="","Missing account ID",IF(D233="","Missing payer",IF(F233="","Missing service date",IF(H233="","Missing original charge","")))))))</f>
        <v/>
      </c>
    </row>
    <row r="234">
      <c r="A234" s="18" t="n"/>
      <c r="B234" s="18" t="n"/>
      <c r="C234" s="18" t="n"/>
      <c r="D234" s="18" t="n"/>
      <c r="E234" s="18" t="n"/>
      <c r="F234" s="42" t="n"/>
      <c r="G234" s="42" t="n"/>
      <c r="H234" s="43" t="n"/>
      <c r="I234" s="43" t="n"/>
      <c r="J234" s="43" t="n"/>
      <c r="K234" s="44">
        <f>IF(A234="","",H234-I234-J234)</f>
        <v/>
      </c>
      <c r="L234" s="45">
        <f>IF(A234="","",IF(Dashboard!$B$5="Claim Submitted Date",IF(G234&lt;&gt;"",G234,F234),F234))</f>
        <v/>
      </c>
      <c r="M234" s="23">
        <f>IF(OR(A234="",L234="",Dashboard!$B$4=""),"",MAX(0,Dashboard!$B$4-L234))</f>
        <v/>
      </c>
      <c r="N234" s="23">
        <f>IF(M234="","",IF(M234&lt;=30,"0–30 Days",IF(M234&lt;=60,"31–60 Days",IF(M234&lt;=90,"61–90 Days",IF(M234&lt;=120,"91–120 Days","Over 120 Days")))))</f>
        <v/>
      </c>
      <c r="O234" s="44">
        <f>IF(A234="","",IF(N234="0–30 Days",K234,0))</f>
        <v/>
      </c>
      <c r="P234" s="44">
        <f>IF(A234="","",IF(N234="31–60 Days",K234,0))</f>
        <v/>
      </c>
      <c r="Q234" s="44">
        <f>IF(A234="","",IF(N234="61–90 Days",K234,0))</f>
        <v/>
      </c>
      <c r="R234" s="44">
        <f>IF(A234="","",IF(N234="91–120 Days",K234,0))</f>
        <v/>
      </c>
      <c r="S234" s="44">
        <f>IF(A234="","",IF(N234="Over 120 Days",K234,0))</f>
        <v/>
      </c>
      <c r="T234" s="18" t="n"/>
      <c r="U234" s="18" t="n"/>
      <c r="V234" s="42" t="n"/>
      <c r="W234" s="42" t="n"/>
      <c r="X234" s="18" t="n"/>
      <c r="Y234" s="23">
        <f>IF(A234="","",IF(K234&lt;=0,"Closed/Credit",IF(OR(U234="Yes",M234&gt;120,AND(W234&lt;&gt;"",W234&lt;=Dashboard!$B$4)),"Critical",IF(OR(K234&gt;=Dashboard!$B$6,M234&gt;90),"High",IF(OR(M234&gt;60,W234=""),"Medium","Routine")))))</f>
        <v/>
      </c>
      <c r="Z234" s="24" t="n"/>
      <c r="AA234" s="25">
        <f>IF(A234="","",IF(COUNTIF($A$2:$A$501,A234)&gt;1,"Duplicate AR Record ID",IF(B234="","Missing clinic",IF(C234="","Missing account ID",IF(D234="","Missing payer",IF(F234="","Missing service date",IF(H234="","Missing original charge","")))))))</f>
        <v/>
      </c>
    </row>
    <row r="235">
      <c r="A235" s="18" t="n"/>
      <c r="B235" s="18" t="n"/>
      <c r="C235" s="18" t="n"/>
      <c r="D235" s="18" t="n"/>
      <c r="E235" s="18" t="n"/>
      <c r="F235" s="42" t="n"/>
      <c r="G235" s="42" t="n"/>
      <c r="H235" s="43" t="n"/>
      <c r="I235" s="43" t="n"/>
      <c r="J235" s="43" t="n"/>
      <c r="K235" s="44">
        <f>IF(A235="","",H235-I235-J235)</f>
        <v/>
      </c>
      <c r="L235" s="45">
        <f>IF(A235="","",IF(Dashboard!$B$5="Claim Submitted Date",IF(G235&lt;&gt;"",G235,F235),F235))</f>
        <v/>
      </c>
      <c r="M235" s="23">
        <f>IF(OR(A235="",L235="",Dashboard!$B$4=""),"",MAX(0,Dashboard!$B$4-L235))</f>
        <v/>
      </c>
      <c r="N235" s="23">
        <f>IF(M235="","",IF(M235&lt;=30,"0–30 Days",IF(M235&lt;=60,"31–60 Days",IF(M235&lt;=90,"61–90 Days",IF(M235&lt;=120,"91–120 Days","Over 120 Days")))))</f>
        <v/>
      </c>
      <c r="O235" s="44">
        <f>IF(A235="","",IF(N235="0–30 Days",K235,0))</f>
        <v/>
      </c>
      <c r="P235" s="44">
        <f>IF(A235="","",IF(N235="31–60 Days",K235,0))</f>
        <v/>
      </c>
      <c r="Q235" s="44">
        <f>IF(A235="","",IF(N235="61–90 Days",K235,0))</f>
        <v/>
      </c>
      <c r="R235" s="44">
        <f>IF(A235="","",IF(N235="91–120 Days",K235,0))</f>
        <v/>
      </c>
      <c r="S235" s="44">
        <f>IF(A235="","",IF(N235="Over 120 Days",K235,0))</f>
        <v/>
      </c>
      <c r="T235" s="18" t="n"/>
      <c r="U235" s="18" t="n"/>
      <c r="V235" s="42" t="n"/>
      <c r="W235" s="42" t="n"/>
      <c r="X235" s="18" t="n"/>
      <c r="Y235" s="23">
        <f>IF(A235="","",IF(K235&lt;=0,"Closed/Credit",IF(OR(U235="Yes",M235&gt;120,AND(W235&lt;&gt;"",W235&lt;=Dashboard!$B$4)),"Critical",IF(OR(K235&gt;=Dashboard!$B$6,M235&gt;90),"High",IF(OR(M235&gt;60,W235=""),"Medium","Routine")))))</f>
        <v/>
      </c>
      <c r="Z235" s="24" t="n"/>
      <c r="AA235" s="25">
        <f>IF(A235="","",IF(COUNTIF($A$2:$A$501,A235)&gt;1,"Duplicate AR Record ID",IF(B235="","Missing clinic",IF(C235="","Missing account ID",IF(D235="","Missing payer",IF(F235="","Missing service date",IF(H235="","Missing original charge","")))))))</f>
        <v/>
      </c>
    </row>
    <row r="236">
      <c r="A236" s="18" t="n"/>
      <c r="B236" s="18" t="n"/>
      <c r="C236" s="18" t="n"/>
      <c r="D236" s="18" t="n"/>
      <c r="E236" s="18" t="n"/>
      <c r="F236" s="42" t="n"/>
      <c r="G236" s="42" t="n"/>
      <c r="H236" s="43" t="n"/>
      <c r="I236" s="43" t="n"/>
      <c r="J236" s="43" t="n"/>
      <c r="K236" s="44">
        <f>IF(A236="","",H236-I236-J236)</f>
        <v/>
      </c>
      <c r="L236" s="45">
        <f>IF(A236="","",IF(Dashboard!$B$5="Claim Submitted Date",IF(G236&lt;&gt;"",G236,F236),F236))</f>
        <v/>
      </c>
      <c r="M236" s="23">
        <f>IF(OR(A236="",L236="",Dashboard!$B$4=""),"",MAX(0,Dashboard!$B$4-L236))</f>
        <v/>
      </c>
      <c r="N236" s="23">
        <f>IF(M236="","",IF(M236&lt;=30,"0–30 Days",IF(M236&lt;=60,"31–60 Days",IF(M236&lt;=90,"61–90 Days",IF(M236&lt;=120,"91–120 Days","Over 120 Days")))))</f>
        <v/>
      </c>
      <c r="O236" s="44">
        <f>IF(A236="","",IF(N236="0–30 Days",K236,0))</f>
        <v/>
      </c>
      <c r="P236" s="44">
        <f>IF(A236="","",IF(N236="31–60 Days",K236,0))</f>
        <v/>
      </c>
      <c r="Q236" s="44">
        <f>IF(A236="","",IF(N236="61–90 Days",K236,0))</f>
        <v/>
      </c>
      <c r="R236" s="44">
        <f>IF(A236="","",IF(N236="91–120 Days",K236,0))</f>
        <v/>
      </c>
      <c r="S236" s="44">
        <f>IF(A236="","",IF(N236="Over 120 Days",K236,0))</f>
        <v/>
      </c>
      <c r="T236" s="18" t="n"/>
      <c r="U236" s="18" t="n"/>
      <c r="V236" s="42" t="n"/>
      <c r="W236" s="42" t="n"/>
      <c r="X236" s="18" t="n"/>
      <c r="Y236" s="23">
        <f>IF(A236="","",IF(K236&lt;=0,"Closed/Credit",IF(OR(U236="Yes",M236&gt;120,AND(W236&lt;&gt;"",W236&lt;=Dashboard!$B$4)),"Critical",IF(OR(K236&gt;=Dashboard!$B$6,M236&gt;90),"High",IF(OR(M236&gt;60,W236=""),"Medium","Routine")))))</f>
        <v/>
      </c>
      <c r="Z236" s="24" t="n"/>
      <c r="AA236" s="25">
        <f>IF(A236="","",IF(COUNTIF($A$2:$A$501,A236)&gt;1,"Duplicate AR Record ID",IF(B236="","Missing clinic",IF(C236="","Missing account ID",IF(D236="","Missing payer",IF(F236="","Missing service date",IF(H236="","Missing original charge","")))))))</f>
        <v/>
      </c>
    </row>
    <row r="237">
      <c r="A237" s="18" t="n"/>
      <c r="B237" s="18" t="n"/>
      <c r="C237" s="18" t="n"/>
      <c r="D237" s="18" t="n"/>
      <c r="E237" s="18" t="n"/>
      <c r="F237" s="42" t="n"/>
      <c r="G237" s="42" t="n"/>
      <c r="H237" s="43" t="n"/>
      <c r="I237" s="43" t="n"/>
      <c r="J237" s="43" t="n"/>
      <c r="K237" s="44">
        <f>IF(A237="","",H237-I237-J237)</f>
        <v/>
      </c>
      <c r="L237" s="45">
        <f>IF(A237="","",IF(Dashboard!$B$5="Claim Submitted Date",IF(G237&lt;&gt;"",G237,F237),F237))</f>
        <v/>
      </c>
      <c r="M237" s="23">
        <f>IF(OR(A237="",L237="",Dashboard!$B$4=""),"",MAX(0,Dashboard!$B$4-L237))</f>
        <v/>
      </c>
      <c r="N237" s="23">
        <f>IF(M237="","",IF(M237&lt;=30,"0–30 Days",IF(M237&lt;=60,"31–60 Days",IF(M237&lt;=90,"61–90 Days",IF(M237&lt;=120,"91–120 Days","Over 120 Days")))))</f>
        <v/>
      </c>
      <c r="O237" s="44">
        <f>IF(A237="","",IF(N237="0–30 Days",K237,0))</f>
        <v/>
      </c>
      <c r="P237" s="44">
        <f>IF(A237="","",IF(N237="31–60 Days",K237,0))</f>
        <v/>
      </c>
      <c r="Q237" s="44">
        <f>IF(A237="","",IF(N237="61–90 Days",K237,0))</f>
        <v/>
      </c>
      <c r="R237" s="44">
        <f>IF(A237="","",IF(N237="91–120 Days",K237,0))</f>
        <v/>
      </c>
      <c r="S237" s="44">
        <f>IF(A237="","",IF(N237="Over 120 Days",K237,0))</f>
        <v/>
      </c>
      <c r="T237" s="18" t="n"/>
      <c r="U237" s="18" t="n"/>
      <c r="V237" s="42" t="n"/>
      <c r="W237" s="42" t="n"/>
      <c r="X237" s="18" t="n"/>
      <c r="Y237" s="23">
        <f>IF(A237="","",IF(K237&lt;=0,"Closed/Credit",IF(OR(U237="Yes",M237&gt;120,AND(W237&lt;&gt;"",W237&lt;=Dashboard!$B$4)),"Critical",IF(OR(K237&gt;=Dashboard!$B$6,M237&gt;90),"High",IF(OR(M237&gt;60,W237=""),"Medium","Routine")))))</f>
        <v/>
      </c>
      <c r="Z237" s="24" t="n"/>
      <c r="AA237" s="25">
        <f>IF(A237="","",IF(COUNTIF($A$2:$A$501,A237)&gt;1,"Duplicate AR Record ID",IF(B237="","Missing clinic",IF(C237="","Missing account ID",IF(D237="","Missing payer",IF(F237="","Missing service date",IF(H237="","Missing original charge","")))))))</f>
        <v/>
      </c>
    </row>
    <row r="238">
      <c r="A238" s="18" t="n"/>
      <c r="B238" s="18" t="n"/>
      <c r="C238" s="18" t="n"/>
      <c r="D238" s="18" t="n"/>
      <c r="E238" s="18" t="n"/>
      <c r="F238" s="42" t="n"/>
      <c r="G238" s="42" t="n"/>
      <c r="H238" s="43" t="n"/>
      <c r="I238" s="43" t="n"/>
      <c r="J238" s="43" t="n"/>
      <c r="K238" s="44">
        <f>IF(A238="","",H238-I238-J238)</f>
        <v/>
      </c>
      <c r="L238" s="45">
        <f>IF(A238="","",IF(Dashboard!$B$5="Claim Submitted Date",IF(G238&lt;&gt;"",G238,F238),F238))</f>
        <v/>
      </c>
      <c r="M238" s="23">
        <f>IF(OR(A238="",L238="",Dashboard!$B$4=""),"",MAX(0,Dashboard!$B$4-L238))</f>
        <v/>
      </c>
      <c r="N238" s="23">
        <f>IF(M238="","",IF(M238&lt;=30,"0–30 Days",IF(M238&lt;=60,"31–60 Days",IF(M238&lt;=90,"61–90 Days",IF(M238&lt;=120,"91–120 Days","Over 120 Days")))))</f>
        <v/>
      </c>
      <c r="O238" s="44">
        <f>IF(A238="","",IF(N238="0–30 Days",K238,0))</f>
        <v/>
      </c>
      <c r="P238" s="44">
        <f>IF(A238="","",IF(N238="31–60 Days",K238,0))</f>
        <v/>
      </c>
      <c r="Q238" s="44">
        <f>IF(A238="","",IF(N238="61–90 Days",K238,0))</f>
        <v/>
      </c>
      <c r="R238" s="44">
        <f>IF(A238="","",IF(N238="91–120 Days",K238,0))</f>
        <v/>
      </c>
      <c r="S238" s="44">
        <f>IF(A238="","",IF(N238="Over 120 Days",K238,0))</f>
        <v/>
      </c>
      <c r="T238" s="18" t="n"/>
      <c r="U238" s="18" t="n"/>
      <c r="V238" s="42" t="n"/>
      <c r="W238" s="42" t="n"/>
      <c r="X238" s="18" t="n"/>
      <c r="Y238" s="23">
        <f>IF(A238="","",IF(K238&lt;=0,"Closed/Credit",IF(OR(U238="Yes",M238&gt;120,AND(W238&lt;&gt;"",W238&lt;=Dashboard!$B$4)),"Critical",IF(OR(K238&gt;=Dashboard!$B$6,M238&gt;90),"High",IF(OR(M238&gt;60,W238=""),"Medium","Routine")))))</f>
        <v/>
      </c>
      <c r="Z238" s="24" t="n"/>
      <c r="AA238" s="25">
        <f>IF(A238="","",IF(COUNTIF($A$2:$A$501,A238)&gt;1,"Duplicate AR Record ID",IF(B238="","Missing clinic",IF(C238="","Missing account ID",IF(D238="","Missing payer",IF(F238="","Missing service date",IF(H238="","Missing original charge","")))))))</f>
        <v/>
      </c>
    </row>
    <row r="239">
      <c r="A239" s="18" t="n"/>
      <c r="B239" s="18" t="n"/>
      <c r="C239" s="18" t="n"/>
      <c r="D239" s="18" t="n"/>
      <c r="E239" s="18" t="n"/>
      <c r="F239" s="42" t="n"/>
      <c r="G239" s="42" t="n"/>
      <c r="H239" s="43" t="n"/>
      <c r="I239" s="43" t="n"/>
      <c r="J239" s="43" t="n"/>
      <c r="K239" s="44">
        <f>IF(A239="","",H239-I239-J239)</f>
        <v/>
      </c>
      <c r="L239" s="45">
        <f>IF(A239="","",IF(Dashboard!$B$5="Claim Submitted Date",IF(G239&lt;&gt;"",G239,F239),F239))</f>
        <v/>
      </c>
      <c r="M239" s="23">
        <f>IF(OR(A239="",L239="",Dashboard!$B$4=""),"",MAX(0,Dashboard!$B$4-L239))</f>
        <v/>
      </c>
      <c r="N239" s="23">
        <f>IF(M239="","",IF(M239&lt;=30,"0–30 Days",IF(M239&lt;=60,"31–60 Days",IF(M239&lt;=90,"61–90 Days",IF(M239&lt;=120,"91–120 Days","Over 120 Days")))))</f>
        <v/>
      </c>
      <c r="O239" s="44">
        <f>IF(A239="","",IF(N239="0–30 Days",K239,0))</f>
        <v/>
      </c>
      <c r="P239" s="44">
        <f>IF(A239="","",IF(N239="31–60 Days",K239,0))</f>
        <v/>
      </c>
      <c r="Q239" s="44">
        <f>IF(A239="","",IF(N239="61–90 Days",K239,0))</f>
        <v/>
      </c>
      <c r="R239" s="44">
        <f>IF(A239="","",IF(N239="91–120 Days",K239,0))</f>
        <v/>
      </c>
      <c r="S239" s="44">
        <f>IF(A239="","",IF(N239="Over 120 Days",K239,0))</f>
        <v/>
      </c>
      <c r="T239" s="18" t="n"/>
      <c r="U239" s="18" t="n"/>
      <c r="V239" s="42" t="n"/>
      <c r="W239" s="42" t="n"/>
      <c r="X239" s="18" t="n"/>
      <c r="Y239" s="23">
        <f>IF(A239="","",IF(K239&lt;=0,"Closed/Credit",IF(OR(U239="Yes",M239&gt;120,AND(W239&lt;&gt;"",W239&lt;=Dashboard!$B$4)),"Critical",IF(OR(K239&gt;=Dashboard!$B$6,M239&gt;90),"High",IF(OR(M239&gt;60,W239=""),"Medium","Routine")))))</f>
        <v/>
      </c>
      <c r="Z239" s="24" t="n"/>
      <c r="AA239" s="25">
        <f>IF(A239="","",IF(COUNTIF($A$2:$A$501,A239)&gt;1,"Duplicate AR Record ID",IF(B239="","Missing clinic",IF(C239="","Missing account ID",IF(D239="","Missing payer",IF(F239="","Missing service date",IF(H239="","Missing original charge","")))))))</f>
        <v/>
      </c>
    </row>
    <row r="240">
      <c r="A240" s="18" t="n"/>
      <c r="B240" s="18" t="n"/>
      <c r="C240" s="18" t="n"/>
      <c r="D240" s="18" t="n"/>
      <c r="E240" s="18" t="n"/>
      <c r="F240" s="42" t="n"/>
      <c r="G240" s="42" t="n"/>
      <c r="H240" s="43" t="n"/>
      <c r="I240" s="43" t="n"/>
      <c r="J240" s="43" t="n"/>
      <c r="K240" s="44">
        <f>IF(A240="","",H240-I240-J240)</f>
        <v/>
      </c>
      <c r="L240" s="45">
        <f>IF(A240="","",IF(Dashboard!$B$5="Claim Submitted Date",IF(G240&lt;&gt;"",G240,F240),F240))</f>
        <v/>
      </c>
      <c r="M240" s="23">
        <f>IF(OR(A240="",L240="",Dashboard!$B$4=""),"",MAX(0,Dashboard!$B$4-L240))</f>
        <v/>
      </c>
      <c r="N240" s="23">
        <f>IF(M240="","",IF(M240&lt;=30,"0–30 Days",IF(M240&lt;=60,"31–60 Days",IF(M240&lt;=90,"61–90 Days",IF(M240&lt;=120,"91–120 Days","Over 120 Days")))))</f>
        <v/>
      </c>
      <c r="O240" s="44">
        <f>IF(A240="","",IF(N240="0–30 Days",K240,0))</f>
        <v/>
      </c>
      <c r="P240" s="44">
        <f>IF(A240="","",IF(N240="31–60 Days",K240,0))</f>
        <v/>
      </c>
      <c r="Q240" s="44">
        <f>IF(A240="","",IF(N240="61–90 Days",K240,0))</f>
        <v/>
      </c>
      <c r="R240" s="44">
        <f>IF(A240="","",IF(N240="91–120 Days",K240,0))</f>
        <v/>
      </c>
      <c r="S240" s="44">
        <f>IF(A240="","",IF(N240="Over 120 Days",K240,0))</f>
        <v/>
      </c>
      <c r="T240" s="18" t="n"/>
      <c r="U240" s="18" t="n"/>
      <c r="V240" s="42" t="n"/>
      <c r="W240" s="42" t="n"/>
      <c r="X240" s="18" t="n"/>
      <c r="Y240" s="23">
        <f>IF(A240="","",IF(K240&lt;=0,"Closed/Credit",IF(OR(U240="Yes",M240&gt;120,AND(W240&lt;&gt;"",W240&lt;=Dashboard!$B$4)),"Critical",IF(OR(K240&gt;=Dashboard!$B$6,M240&gt;90),"High",IF(OR(M240&gt;60,W240=""),"Medium","Routine")))))</f>
        <v/>
      </c>
      <c r="Z240" s="24" t="n"/>
      <c r="AA240" s="25">
        <f>IF(A240="","",IF(COUNTIF($A$2:$A$501,A240)&gt;1,"Duplicate AR Record ID",IF(B240="","Missing clinic",IF(C240="","Missing account ID",IF(D240="","Missing payer",IF(F240="","Missing service date",IF(H240="","Missing original charge","")))))))</f>
        <v/>
      </c>
    </row>
    <row r="241">
      <c r="A241" s="18" t="n"/>
      <c r="B241" s="18" t="n"/>
      <c r="C241" s="18" t="n"/>
      <c r="D241" s="18" t="n"/>
      <c r="E241" s="18" t="n"/>
      <c r="F241" s="42" t="n"/>
      <c r="G241" s="42" t="n"/>
      <c r="H241" s="43" t="n"/>
      <c r="I241" s="43" t="n"/>
      <c r="J241" s="43" t="n"/>
      <c r="K241" s="44">
        <f>IF(A241="","",H241-I241-J241)</f>
        <v/>
      </c>
      <c r="L241" s="45">
        <f>IF(A241="","",IF(Dashboard!$B$5="Claim Submitted Date",IF(G241&lt;&gt;"",G241,F241),F241))</f>
        <v/>
      </c>
      <c r="M241" s="23">
        <f>IF(OR(A241="",L241="",Dashboard!$B$4=""),"",MAX(0,Dashboard!$B$4-L241))</f>
        <v/>
      </c>
      <c r="N241" s="23">
        <f>IF(M241="","",IF(M241&lt;=30,"0–30 Days",IF(M241&lt;=60,"31–60 Days",IF(M241&lt;=90,"61–90 Days",IF(M241&lt;=120,"91–120 Days","Over 120 Days")))))</f>
        <v/>
      </c>
      <c r="O241" s="44">
        <f>IF(A241="","",IF(N241="0–30 Days",K241,0))</f>
        <v/>
      </c>
      <c r="P241" s="44">
        <f>IF(A241="","",IF(N241="31–60 Days",K241,0))</f>
        <v/>
      </c>
      <c r="Q241" s="44">
        <f>IF(A241="","",IF(N241="61–90 Days",K241,0))</f>
        <v/>
      </c>
      <c r="R241" s="44">
        <f>IF(A241="","",IF(N241="91–120 Days",K241,0))</f>
        <v/>
      </c>
      <c r="S241" s="44">
        <f>IF(A241="","",IF(N241="Over 120 Days",K241,0))</f>
        <v/>
      </c>
      <c r="T241" s="18" t="n"/>
      <c r="U241" s="18" t="n"/>
      <c r="V241" s="42" t="n"/>
      <c r="W241" s="42" t="n"/>
      <c r="X241" s="18" t="n"/>
      <c r="Y241" s="23">
        <f>IF(A241="","",IF(K241&lt;=0,"Closed/Credit",IF(OR(U241="Yes",M241&gt;120,AND(W241&lt;&gt;"",W241&lt;=Dashboard!$B$4)),"Critical",IF(OR(K241&gt;=Dashboard!$B$6,M241&gt;90),"High",IF(OR(M241&gt;60,W241=""),"Medium","Routine")))))</f>
        <v/>
      </c>
      <c r="Z241" s="24" t="n"/>
      <c r="AA241" s="25">
        <f>IF(A241="","",IF(COUNTIF($A$2:$A$501,A241)&gt;1,"Duplicate AR Record ID",IF(B241="","Missing clinic",IF(C241="","Missing account ID",IF(D241="","Missing payer",IF(F241="","Missing service date",IF(H241="","Missing original charge","")))))))</f>
        <v/>
      </c>
    </row>
    <row r="242">
      <c r="A242" s="18" t="n"/>
      <c r="B242" s="18" t="n"/>
      <c r="C242" s="18" t="n"/>
      <c r="D242" s="18" t="n"/>
      <c r="E242" s="18" t="n"/>
      <c r="F242" s="42" t="n"/>
      <c r="G242" s="42" t="n"/>
      <c r="H242" s="43" t="n"/>
      <c r="I242" s="43" t="n"/>
      <c r="J242" s="43" t="n"/>
      <c r="K242" s="44">
        <f>IF(A242="","",H242-I242-J242)</f>
        <v/>
      </c>
      <c r="L242" s="45">
        <f>IF(A242="","",IF(Dashboard!$B$5="Claim Submitted Date",IF(G242&lt;&gt;"",G242,F242),F242))</f>
        <v/>
      </c>
      <c r="M242" s="23">
        <f>IF(OR(A242="",L242="",Dashboard!$B$4=""),"",MAX(0,Dashboard!$B$4-L242))</f>
        <v/>
      </c>
      <c r="N242" s="23">
        <f>IF(M242="","",IF(M242&lt;=30,"0–30 Days",IF(M242&lt;=60,"31–60 Days",IF(M242&lt;=90,"61–90 Days",IF(M242&lt;=120,"91–120 Days","Over 120 Days")))))</f>
        <v/>
      </c>
      <c r="O242" s="44">
        <f>IF(A242="","",IF(N242="0–30 Days",K242,0))</f>
        <v/>
      </c>
      <c r="P242" s="44">
        <f>IF(A242="","",IF(N242="31–60 Days",K242,0))</f>
        <v/>
      </c>
      <c r="Q242" s="44">
        <f>IF(A242="","",IF(N242="61–90 Days",K242,0))</f>
        <v/>
      </c>
      <c r="R242" s="44">
        <f>IF(A242="","",IF(N242="91–120 Days",K242,0))</f>
        <v/>
      </c>
      <c r="S242" s="44">
        <f>IF(A242="","",IF(N242="Over 120 Days",K242,0))</f>
        <v/>
      </c>
      <c r="T242" s="18" t="n"/>
      <c r="U242" s="18" t="n"/>
      <c r="V242" s="42" t="n"/>
      <c r="W242" s="42" t="n"/>
      <c r="X242" s="18" t="n"/>
      <c r="Y242" s="23">
        <f>IF(A242="","",IF(K242&lt;=0,"Closed/Credit",IF(OR(U242="Yes",M242&gt;120,AND(W242&lt;&gt;"",W242&lt;=Dashboard!$B$4)),"Critical",IF(OR(K242&gt;=Dashboard!$B$6,M242&gt;90),"High",IF(OR(M242&gt;60,W242=""),"Medium","Routine")))))</f>
        <v/>
      </c>
      <c r="Z242" s="24" t="n"/>
      <c r="AA242" s="25">
        <f>IF(A242="","",IF(COUNTIF($A$2:$A$501,A242)&gt;1,"Duplicate AR Record ID",IF(B242="","Missing clinic",IF(C242="","Missing account ID",IF(D242="","Missing payer",IF(F242="","Missing service date",IF(H242="","Missing original charge","")))))))</f>
        <v/>
      </c>
    </row>
    <row r="243">
      <c r="A243" s="18" t="n"/>
      <c r="B243" s="18" t="n"/>
      <c r="C243" s="18" t="n"/>
      <c r="D243" s="18" t="n"/>
      <c r="E243" s="18" t="n"/>
      <c r="F243" s="42" t="n"/>
      <c r="G243" s="42" t="n"/>
      <c r="H243" s="43" t="n"/>
      <c r="I243" s="43" t="n"/>
      <c r="J243" s="43" t="n"/>
      <c r="K243" s="44">
        <f>IF(A243="","",H243-I243-J243)</f>
        <v/>
      </c>
      <c r="L243" s="45">
        <f>IF(A243="","",IF(Dashboard!$B$5="Claim Submitted Date",IF(G243&lt;&gt;"",G243,F243),F243))</f>
        <v/>
      </c>
      <c r="M243" s="23">
        <f>IF(OR(A243="",L243="",Dashboard!$B$4=""),"",MAX(0,Dashboard!$B$4-L243))</f>
        <v/>
      </c>
      <c r="N243" s="23">
        <f>IF(M243="","",IF(M243&lt;=30,"0–30 Days",IF(M243&lt;=60,"31–60 Days",IF(M243&lt;=90,"61–90 Days",IF(M243&lt;=120,"91–120 Days","Over 120 Days")))))</f>
        <v/>
      </c>
      <c r="O243" s="44">
        <f>IF(A243="","",IF(N243="0–30 Days",K243,0))</f>
        <v/>
      </c>
      <c r="P243" s="44">
        <f>IF(A243="","",IF(N243="31–60 Days",K243,0))</f>
        <v/>
      </c>
      <c r="Q243" s="44">
        <f>IF(A243="","",IF(N243="61–90 Days",K243,0))</f>
        <v/>
      </c>
      <c r="R243" s="44">
        <f>IF(A243="","",IF(N243="91–120 Days",K243,0))</f>
        <v/>
      </c>
      <c r="S243" s="44">
        <f>IF(A243="","",IF(N243="Over 120 Days",K243,0))</f>
        <v/>
      </c>
      <c r="T243" s="18" t="n"/>
      <c r="U243" s="18" t="n"/>
      <c r="V243" s="42" t="n"/>
      <c r="W243" s="42" t="n"/>
      <c r="X243" s="18" t="n"/>
      <c r="Y243" s="23">
        <f>IF(A243="","",IF(K243&lt;=0,"Closed/Credit",IF(OR(U243="Yes",M243&gt;120,AND(W243&lt;&gt;"",W243&lt;=Dashboard!$B$4)),"Critical",IF(OR(K243&gt;=Dashboard!$B$6,M243&gt;90),"High",IF(OR(M243&gt;60,W243=""),"Medium","Routine")))))</f>
        <v/>
      </c>
      <c r="Z243" s="24" t="n"/>
      <c r="AA243" s="25">
        <f>IF(A243="","",IF(COUNTIF($A$2:$A$501,A243)&gt;1,"Duplicate AR Record ID",IF(B243="","Missing clinic",IF(C243="","Missing account ID",IF(D243="","Missing payer",IF(F243="","Missing service date",IF(H243="","Missing original charge","")))))))</f>
        <v/>
      </c>
    </row>
    <row r="244">
      <c r="A244" s="18" t="n"/>
      <c r="B244" s="18" t="n"/>
      <c r="C244" s="18" t="n"/>
      <c r="D244" s="18" t="n"/>
      <c r="E244" s="18" t="n"/>
      <c r="F244" s="42" t="n"/>
      <c r="G244" s="42" t="n"/>
      <c r="H244" s="43" t="n"/>
      <c r="I244" s="43" t="n"/>
      <c r="J244" s="43" t="n"/>
      <c r="K244" s="44">
        <f>IF(A244="","",H244-I244-J244)</f>
        <v/>
      </c>
      <c r="L244" s="45">
        <f>IF(A244="","",IF(Dashboard!$B$5="Claim Submitted Date",IF(G244&lt;&gt;"",G244,F244),F244))</f>
        <v/>
      </c>
      <c r="M244" s="23">
        <f>IF(OR(A244="",L244="",Dashboard!$B$4=""),"",MAX(0,Dashboard!$B$4-L244))</f>
        <v/>
      </c>
      <c r="N244" s="23">
        <f>IF(M244="","",IF(M244&lt;=30,"0–30 Days",IF(M244&lt;=60,"31–60 Days",IF(M244&lt;=90,"61–90 Days",IF(M244&lt;=120,"91–120 Days","Over 120 Days")))))</f>
        <v/>
      </c>
      <c r="O244" s="44">
        <f>IF(A244="","",IF(N244="0–30 Days",K244,0))</f>
        <v/>
      </c>
      <c r="P244" s="44">
        <f>IF(A244="","",IF(N244="31–60 Days",K244,0))</f>
        <v/>
      </c>
      <c r="Q244" s="44">
        <f>IF(A244="","",IF(N244="61–90 Days",K244,0))</f>
        <v/>
      </c>
      <c r="R244" s="44">
        <f>IF(A244="","",IF(N244="91–120 Days",K244,0))</f>
        <v/>
      </c>
      <c r="S244" s="44">
        <f>IF(A244="","",IF(N244="Over 120 Days",K244,0))</f>
        <v/>
      </c>
      <c r="T244" s="18" t="n"/>
      <c r="U244" s="18" t="n"/>
      <c r="V244" s="42" t="n"/>
      <c r="W244" s="42" t="n"/>
      <c r="X244" s="18" t="n"/>
      <c r="Y244" s="23">
        <f>IF(A244="","",IF(K244&lt;=0,"Closed/Credit",IF(OR(U244="Yes",M244&gt;120,AND(W244&lt;&gt;"",W244&lt;=Dashboard!$B$4)),"Critical",IF(OR(K244&gt;=Dashboard!$B$6,M244&gt;90),"High",IF(OR(M244&gt;60,W244=""),"Medium","Routine")))))</f>
        <v/>
      </c>
      <c r="Z244" s="24" t="n"/>
      <c r="AA244" s="25">
        <f>IF(A244="","",IF(COUNTIF($A$2:$A$501,A244)&gt;1,"Duplicate AR Record ID",IF(B244="","Missing clinic",IF(C244="","Missing account ID",IF(D244="","Missing payer",IF(F244="","Missing service date",IF(H244="","Missing original charge","")))))))</f>
        <v/>
      </c>
    </row>
    <row r="245">
      <c r="A245" s="18" t="n"/>
      <c r="B245" s="18" t="n"/>
      <c r="C245" s="18" t="n"/>
      <c r="D245" s="18" t="n"/>
      <c r="E245" s="18" t="n"/>
      <c r="F245" s="42" t="n"/>
      <c r="G245" s="42" t="n"/>
      <c r="H245" s="43" t="n"/>
      <c r="I245" s="43" t="n"/>
      <c r="J245" s="43" t="n"/>
      <c r="K245" s="44">
        <f>IF(A245="","",H245-I245-J245)</f>
        <v/>
      </c>
      <c r="L245" s="45">
        <f>IF(A245="","",IF(Dashboard!$B$5="Claim Submitted Date",IF(G245&lt;&gt;"",G245,F245),F245))</f>
        <v/>
      </c>
      <c r="M245" s="23">
        <f>IF(OR(A245="",L245="",Dashboard!$B$4=""),"",MAX(0,Dashboard!$B$4-L245))</f>
        <v/>
      </c>
      <c r="N245" s="23">
        <f>IF(M245="","",IF(M245&lt;=30,"0–30 Days",IF(M245&lt;=60,"31–60 Days",IF(M245&lt;=90,"61–90 Days",IF(M245&lt;=120,"91–120 Days","Over 120 Days")))))</f>
        <v/>
      </c>
      <c r="O245" s="44">
        <f>IF(A245="","",IF(N245="0–30 Days",K245,0))</f>
        <v/>
      </c>
      <c r="P245" s="44">
        <f>IF(A245="","",IF(N245="31–60 Days",K245,0))</f>
        <v/>
      </c>
      <c r="Q245" s="44">
        <f>IF(A245="","",IF(N245="61–90 Days",K245,0))</f>
        <v/>
      </c>
      <c r="R245" s="44">
        <f>IF(A245="","",IF(N245="91–120 Days",K245,0))</f>
        <v/>
      </c>
      <c r="S245" s="44">
        <f>IF(A245="","",IF(N245="Over 120 Days",K245,0))</f>
        <v/>
      </c>
      <c r="T245" s="18" t="n"/>
      <c r="U245" s="18" t="n"/>
      <c r="V245" s="42" t="n"/>
      <c r="W245" s="42" t="n"/>
      <c r="X245" s="18" t="n"/>
      <c r="Y245" s="23">
        <f>IF(A245="","",IF(K245&lt;=0,"Closed/Credit",IF(OR(U245="Yes",M245&gt;120,AND(W245&lt;&gt;"",W245&lt;=Dashboard!$B$4)),"Critical",IF(OR(K245&gt;=Dashboard!$B$6,M245&gt;90),"High",IF(OR(M245&gt;60,W245=""),"Medium","Routine")))))</f>
        <v/>
      </c>
      <c r="Z245" s="24" t="n"/>
      <c r="AA245" s="25">
        <f>IF(A245="","",IF(COUNTIF($A$2:$A$501,A245)&gt;1,"Duplicate AR Record ID",IF(B245="","Missing clinic",IF(C245="","Missing account ID",IF(D245="","Missing payer",IF(F245="","Missing service date",IF(H245="","Missing original charge","")))))))</f>
        <v/>
      </c>
    </row>
    <row r="246">
      <c r="A246" s="18" t="n"/>
      <c r="B246" s="18" t="n"/>
      <c r="C246" s="18" t="n"/>
      <c r="D246" s="18" t="n"/>
      <c r="E246" s="18" t="n"/>
      <c r="F246" s="42" t="n"/>
      <c r="G246" s="42" t="n"/>
      <c r="H246" s="43" t="n"/>
      <c r="I246" s="43" t="n"/>
      <c r="J246" s="43" t="n"/>
      <c r="K246" s="44">
        <f>IF(A246="","",H246-I246-J246)</f>
        <v/>
      </c>
      <c r="L246" s="45">
        <f>IF(A246="","",IF(Dashboard!$B$5="Claim Submitted Date",IF(G246&lt;&gt;"",G246,F246),F246))</f>
        <v/>
      </c>
      <c r="M246" s="23">
        <f>IF(OR(A246="",L246="",Dashboard!$B$4=""),"",MAX(0,Dashboard!$B$4-L246))</f>
        <v/>
      </c>
      <c r="N246" s="23">
        <f>IF(M246="","",IF(M246&lt;=30,"0–30 Days",IF(M246&lt;=60,"31–60 Days",IF(M246&lt;=90,"61–90 Days",IF(M246&lt;=120,"91–120 Days","Over 120 Days")))))</f>
        <v/>
      </c>
      <c r="O246" s="44">
        <f>IF(A246="","",IF(N246="0–30 Days",K246,0))</f>
        <v/>
      </c>
      <c r="P246" s="44">
        <f>IF(A246="","",IF(N246="31–60 Days",K246,0))</f>
        <v/>
      </c>
      <c r="Q246" s="44">
        <f>IF(A246="","",IF(N246="61–90 Days",K246,0))</f>
        <v/>
      </c>
      <c r="R246" s="44">
        <f>IF(A246="","",IF(N246="91–120 Days",K246,0))</f>
        <v/>
      </c>
      <c r="S246" s="44">
        <f>IF(A246="","",IF(N246="Over 120 Days",K246,0))</f>
        <v/>
      </c>
      <c r="T246" s="18" t="n"/>
      <c r="U246" s="18" t="n"/>
      <c r="V246" s="42" t="n"/>
      <c r="W246" s="42" t="n"/>
      <c r="X246" s="18" t="n"/>
      <c r="Y246" s="23">
        <f>IF(A246="","",IF(K246&lt;=0,"Closed/Credit",IF(OR(U246="Yes",M246&gt;120,AND(W246&lt;&gt;"",W246&lt;=Dashboard!$B$4)),"Critical",IF(OR(K246&gt;=Dashboard!$B$6,M246&gt;90),"High",IF(OR(M246&gt;60,W246=""),"Medium","Routine")))))</f>
        <v/>
      </c>
      <c r="Z246" s="24" t="n"/>
      <c r="AA246" s="25">
        <f>IF(A246="","",IF(COUNTIF($A$2:$A$501,A246)&gt;1,"Duplicate AR Record ID",IF(B246="","Missing clinic",IF(C246="","Missing account ID",IF(D246="","Missing payer",IF(F246="","Missing service date",IF(H246="","Missing original charge","")))))))</f>
        <v/>
      </c>
    </row>
    <row r="247">
      <c r="A247" s="18" t="n"/>
      <c r="B247" s="18" t="n"/>
      <c r="C247" s="18" t="n"/>
      <c r="D247" s="18" t="n"/>
      <c r="E247" s="18" t="n"/>
      <c r="F247" s="42" t="n"/>
      <c r="G247" s="42" t="n"/>
      <c r="H247" s="43" t="n"/>
      <c r="I247" s="43" t="n"/>
      <c r="J247" s="43" t="n"/>
      <c r="K247" s="44">
        <f>IF(A247="","",H247-I247-J247)</f>
        <v/>
      </c>
      <c r="L247" s="45">
        <f>IF(A247="","",IF(Dashboard!$B$5="Claim Submitted Date",IF(G247&lt;&gt;"",G247,F247),F247))</f>
        <v/>
      </c>
      <c r="M247" s="23">
        <f>IF(OR(A247="",L247="",Dashboard!$B$4=""),"",MAX(0,Dashboard!$B$4-L247))</f>
        <v/>
      </c>
      <c r="N247" s="23">
        <f>IF(M247="","",IF(M247&lt;=30,"0–30 Days",IF(M247&lt;=60,"31–60 Days",IF(M247&lt;=90,"61–90 Days",IF(M247&lt;=120,"91–120 Days","Over 120 Days")))))</f>
        <v/>
      </c>
      <c r="O247" s="44">
        <f>IF(A247="","",IF(N247="0–30 Days",K247,0))</f>
        <v/>
      </c>
      <c r="P247" s="44">
        <f>IF(A247="","",IF(N247="31–60 Days",K247,0))</f>
        <v/>
      </c>
      <c r="Q247" s="44">
        <f>IF(A247="","",IF(N247="61–90 Days",K247,0))</f>
        <v/>
      </c>
      <c r="R247" s="44">
        <f>IF(A247="","",IF(N247="91–120 Days",K247,0))</f>
        <v/>
      </c>
      <c r="S247" s="44">
        <f>IF(A247="","",IF(N247="Over 120 Days",K247,0))</f>
        <v/>
      </c>
      <c r="T247" s="18" t="n"/>
      <c r="U247" s="18" t="n"/>
      <c r="V247" s="42" t="n"/>
      <c r="W247" s="42" t="n"/>
      <c r="X247" s="18" t="n"/>
      <c r="Y247" s="23">
        <f>IF(A247="","",IF(K247&lt;=0,"Closed/Credit",IF(OR(U247="Yes",M247&gt;120,AND(W247&lt;&gt;"",W247&lt;=Dashboard!$B$4)),"Critical",IF(OR(K247&gt;=Dashboard!$B$6,M247&gt;90),"High",IF(OR(M247&gt;60,W247=""),"Medium","Routine")))))</f>
        <v/>
      </c>
      <c r="Z247" s="24" t="n"/>
      <c r="AA247" s="25">
        <f>IF(A247="","",IF(COUNTIF($A$2:$A$501,A247)&gt;1,"Duplicate AR Record ID",IF(B247="","Missing clinic",IF(C247="","Missing account ID",IF(D247="","Missing payer",IF(F247="","Missing service date",IF(H247="","Missing original charge","")))))))</f>
        <v/>
      </c>
    </row>
    <row r="248">
      <c r="A248" s="18" t="n"/>
      <c r="B248" s="18" t="n"/>
      <c r="C248" s="18" t="n"/>
      <c r="D248" s="18" t="n"/>
      <c r="E248" s="18" t="n"/>
      <c r="F248" s="42" t="n"/>
      <c r="G248" s="42" t="n"/>
      <c r="H248" s="43" t="n"/>
      <c r="I248" s="43" t="n"/>
      <c r="J248" s="43" t="n"/>
      <c r="K248" s="44">
        <f>IF(A248="","",H248-I248-J248)</f>
        <v/>
      </c>
      <c r="L248" s="45">
        <f>IF(A248="","",IF(Dashboard!$B$5="Claim Submitted Date",IF(G248&lt;&gt;"",G248,F248),F248))</f>
        <v/>
      </c>
      <c r="M248" s="23">
        <f>IF(OR(A248="",L248="",Dashboard!$B$4=""),"",MAX(0,Dashboard!$B$4-L248))</f>
        <v/>
      </c>
      <c r="N248" s="23">
        <f>IF(M248="","",IF(M248&lt;=30,"0–30 Days",IF(M248&lt;=60,"31–60 Days",IF(M248&lt;=90,"61–90 Days",IF(M248&lt;=120,"91–120 Days","Over 120 Days")))))</f>
        <v/>
      </c>
      <c r="O248" s="44">
        <f>IF(A248="","",IF(N248="0–30 Days",K248,0))</f>
        <v/>
      </c>
      <c r="P248" s="44">
        <f>IF(A248="","",IF(N248="31–60 Days",K248,0))</f>
        <v/>
      </c>
      <c r="Q248" s="44">
        <f>IF(A248="","",IF(N248="61–90 Days",K248,0))</f>
        <v/>
      </c>
      <c r="R248" s="44">
        <f>IF(A248="","",IF(N248="91–120 Days",K248,0))</f>
        <v/>
      </c>
      <c r="S248" s="44">
        <f>IF(A248="","",IF(N248="Over 120 Days",K248,0))</f>
        <v/>
      </c>
      <c r="T248" s="18" t="n"/>
      <c r="U248" s="18" t="n"/>
      <c r="V248" s="42" t="n"/>
      <c r="W248" s="42" t="n"/>
      <c r="X248" s="18" t="n"/>
      <c r="Y248" s="23">
        <f>IF(A248="","",IF(K248&lt;=0,"Closed/Credit",IF(OR(U248="Yes",M248&gt;120,AND(W248&lt;&gt;"",W248&lt;=Dashboard!$B$4)),"Critical",IF(OR(K248&gt;=Dashboard!$B$6,M248&gt;90),"High",IF(OR(M248&gt;60,W248=""),"Medium","Routine")))))</f>
        <v/>
      </c>
      <c r="Z248" s="24" t="n"/>
      <c r="AA248" s="25">
        <f>IF(A248="","",IF(COUNTIF($A$2:$A$501,A248)&gt;1,"Duplicate AR Record ID",IF(B248="","Missing clinic",IF(C248="","Missing account ID",IF(D248="","Missing payer",IF(F248="","Missing service date",IF(H248="","Missing original charge","")))))))</f>
        <v/>
      </c>
    </row>
    <row r="249">
      <c r="A249" s="18" t="n"/>
      <c r="B249" s="18" t="n"/>
      <c r="C249" s="18" t="n"/>
      <c r="D249" s="18" t="n"/>
      <c r="E249" s="18" t="n"/>
      <c r="F249" s="42" t="n"/>
      <c r="G249" s="42" t="n"/>
      <c r="H249" s="43" t="n"/>
      <c r="I249" s="43" t="n"/>
      <c r="J249" s="43" t="n"/>
      <c r="K249" s="44">
        <f>IF(A249="","",H249-I249-J249)</f>
        <v/>
      </c>
      <c r="L249" s="45">
        <f>IF(A249="","",IF(Dashboard!$B$5="Claim Submitted Date",IF(G249&lt;&gt;"",G249,F249),F249))</f>
        <v/>
      </c>
      <c r="M249" s="23">
        <f>IF(OR(A249="",L249="",Dashboard!$B$4=""),"",MAX(0,Dashboard!$B$4-L249))</f>
        <v/>
      </c>
      <c r="N249" s="23">
        <f>IF(M249="","",IF(M249&lt;=30,"0–30 Days",IF(M249&lt;=60,"31–60 Days",IF(M249&lt;=90,"61–90 Days",IF(M249&lt;=120,"91–120 Days","Over 120 Days")))))</f>
        <v/>
      </c>
      <c r="O249" s="44">
        <f>IF(A249="","",IF(N249="0–30 Days",K249,0))</f>
        <v/>
      </c>
      <c r="P249" s="44">
        <f>IF(A249="","",IF(N249="31–60 Days",K249,0))</f>
        <v/>
      </c>
      <c r="Q249" s="44">
        <f>IF(A249="","",IF(N249="61–90 Days",K249,0))</f>
        <v/>
      </c>
      <c r="R249" s="44">
        <f>IF(A249="","",IF(N249="91–120 Days",K249,0))</f>
        <v/>
      </c>
      <c r="S249" s="44">
        <f>IF(A249="","",IF(N249="Over 120 Days",K249,0))</f>
        <v/>
      </c>
      <c r="T249" s="18" t="n"/>
      <c r="U249" s="18" t="n"/>
      <c r="V249" s="42" t="n"/>
      <c r="W249" s="42" t="n"/>
      <c r="X249" s="18" t="n"/>
      <c r="Y249" s="23">
        <f>IF(A249="","",IF(K249&lt;=0,"Closed/Credit",IF(OR(U249="Yes",M249&gt;120,AND(W249&lt;&gt;"",W249&lt;=Dashboard!$B$4)),"Critical",IF(OR(K249&gt;=Dashboard!$B$6,M249&gt;90),"High",IF(OR(M249&gt;60,W249=""),"Medium","Routine")))))</f>
        <v/>
      </c>
      <c r="Z249" s="24" t="n"/>
      <c r="AA249" s="25">
        <f>IF(A249="","",IF(COUNTIF($A$2:$A$501,A249)&gt;1,"Duplicate AR Record ID",IF(B249="","Missing clinic",IF(C249="","Missing account ID",IF(D249="","Missing payer",IF(F249="","Missing service date",IF(H249="","Missing original charge","")))))))</f>
        <v/>
      </c>
    </row>
    <row r="250">
      <c r="A250" s="18" t="n"/>
      <c r="B250" s="18" t="n"/>
      <c r="C250" s="18" t="n"/>
      <c r="D250" s="18" t="n"/>
      <c r="E250" s="18" t="n"/>
      <c r="F250" s="42" t="n"/>
      <c r="G250" s="42" t="n"/>
      <c r="H250" s="43" t="n"/>
      <c r="I250" s="43" t="n"/>
      <c r="J250" s="43" t="n"/>
      <c r="K250" s="44">
        <f>IF(A250="","",H250-I250-J250)</f>
        <v/>
      </c>
      <c r="L250" s="45">
        <f>IF(A250="","",IF(Dashboard!$B$5="Claim Submitted Date",IF(G250&lt;&gt;"",G250,F250),F250))</f>
        <v/>
      </c>
      <c r="M250" s="23">
        <f>IF(OR(A250="",L250="",Dashboard!$B$4=""),"",MAX(0,Dashboard!$B$4-L250))</f>
        <v/>
      </c>
      <c r="N250" s="23">
        <f>IF(M250="","",IF(M250&lt;=30,"0–30 Days",IF(M250&lt;=60,"31–60 Days",IF(M250&lt;=90,"61–90 Days",IF(M250&lt;=120,"91–120 Days","Over 120 Days")))))</f>
        <v/>
      </c>
      <c r="O250" s="44">
        <f>IF(A250="","",IF(N250="0–30 Days",K250,0))</f>
        <v/>
      </c>
      <c r="P250" s="44">
        <f>IF(A250="","",IF(N250="31–60 Days",K250,0))</f>
        <v/>
      </c>
      <c r="Q250" s="44">
        <f>IF(A250="","",IF(N250="61–90 Days",K250,0))</f>
        <v/>
      </c>
      <c r="R250" s="44">
        <f>IF(A250="","",IF(N250="91–120 Days",K250,0))</f>
        <v/>
      </c>
      <c r="S250" s="44">
        <f>IF(A250="","",IF(N250="Over 120 Days",K250,0))</f>
        <v/>
      </c>
      <c r="T250" s="18" t="n"/>
      <c r="U250" s="18" t="n"/>
      <c r="V250" s="42" t="n"/>
      <c r="W250" s="42" t="n"/>
      <c r="X250" s="18" t="n"/>
      <c r="Y250" s="23">
        <f>IF(A250="","",IF(K250&lt;=0,"Closed/Credit",IF(OR(U250="Yes",M250&gt;120,AND(W250&lt;&gt;"",W250&lt;=Dashboard!$B$4)),"Critical",IF(OR(K250&gt;=Dashboard!$B$6,M250&gt;90),"High",IF(OR(M250&gt;60,W250=""),"Medium","Routine")))))</f>
        <v/>
      </c>
      <c r="Z250" s="24" t="n"/>
      <c r="AA250" s="25">
        <f>IF(A250="","",IF(COUNTIF($A$2:$A$501,A250)&gt;1,"Duplicate AR Record ID",IF(B250="","Missing clinic",IF(C250="","Missing account ID",IF(D250="","Missing payer",IF(F250="","Missing service date",IF(H250="","Missing original charge","")))))))</f>
        <v/>
      </c>
    </row>
    <row r="251">
      <c r="A251" s="18" t="n"/>
      <c r="B251" s="18" t="n"/>
      <c r="C251" s="18" t="n"/>
      <c r="D251" s="18" t="n"/>
      <c r="E251" s="18" t="n"/>
      <c r="F251" s="42" t="n"/>
      <c r="G251" s="42" t="n"/>
      <c r="H251" s="43" t="n"/>
      <c r="I251" s="43" t="n"/>
      <c r="J251" s="43" t="n"/>
      <c r="K251" s="44">
        <f>IF(A251="","",H251-I251-J251)</f>
        <v/>
      </c>
      <c r="L251" s="45">
        <f>IF(A251="","",IF(Dashboard!$B$5="Claim Submitted Date",IF(G251&lt;&gt;"",G251,F251),F251))</f>
        <v/>
      </c>
      <c r="M251" s="23">
        <f>IF(OR(A251="",L251="",Dashboard!$B$4=""),"",MAX(0,Dashboard!$B$4-L251))</f>
        <v/>
      </c>
      <c r="N251" s="23">
        <f>IF(M251="","",IF(M251&lt;=30,"0–30 Days",IF(M251&lt;=60,"31–60 Days",IF(M251&lt;=90,"61–90 Days",IF(M251&lt;=120,"91–120 Days","Over 120 Days")))))</f>
        <v/>
      </c>
      <c r="O251" s="44">
        <f>IF(A251="","",IF(N251="0–30 Days",K251,0))</f>
        <v/>
      </c>
      <c r="P251" s="44">
        <f>IF(A251="","",IF(N251="31–60 Days",K251,0))</f>
        <v/>
      </c>
      <c r="Q251" s="44">
        <f>IF(A251="","",IF(N251="61–90 Days",K251,0))</f>
        <v/>
      </c>
      <c r="R251" s="44">
        <f>IF(A251="","",IF(N251="91–120 Days",K251,0))</f>
        <v/>
      </c>
      <c r="S251" s="44">
        <f>IF(A251="","",IF(N251="Over 120 Days",K251,0))</f>
        <v/>
      </c>
      <c r="T251" s="18" t="n"/>
      <c r="U251" s="18" t="n"/>
      <c r="V251" s="42" t="n"/>
      <c r="W251" s="42" t="n"/>
      <c r="X251" s="18" t="n"/>
      <c r="Y251" s="23">
        <f>IF(A251="","",IF(K251&lt;=0,"Closed/Credit",IF(OR(U251="Yes",M251&gt;120,AND(W251&lt;&gt;"",W251&lt;=Dashboard!$B$4)),"Critical",IF(OR(K251&gt;=Dashboard!$B$6,M251&gt;90),"High",IF(OR(M251&gt;60,W251=""),"Medium","Routine")))))</f>
        <v/>
      </c>
      <c r="Z251" s="24" t="n"/>
      <c r="AA251" s="25">
        <f>IF(A251="","",IF(COUNTIF($A$2:$A$501,A251)&gt;1,"Duplicate AR Record ID",IF(B251="","Missing clinic",IF(C251="","Missing account ID",IF(D251="","Missing payer",IF(F251="","Missing service date",IF(H251="","Missing original charge","")))))))</f>
        <v/>
      </c>
    </row>
    <row r="252">
      <c r="A252" s="18" t="n"/>
      <c r="B252" s="18" t="n"/>
      <c r="C252" s="18" t="n"/>
      <c r="D252" s="18" t="n"/>
      <c r="E252" s="18" t="n"/>
      <c r="F252" s="42" t="n"/>
      <c r="G252" s="42" t="n"/>
      <c r="H252" s="43" t="n"/>
      <c r="I252" s="43" t="n"/>
      <c r="J252" s="43" t="n"/>
      <c r="K252" s="44">
        <f>IF(A252="","",H252-I252-J252)</f>
        <v/>
      </c>
      <c r="L252" s="45">
        <f>IF(A252="","",IF(Dashboard!$B$5="Claim Submitted Date",IF(G252&lt;&gt;"",G252,F252),F252))</f>
        <v/>
      </c>
      <c r="M252" s="23">
        <f>IF(OR(A252="",L252="",Dashboard!$B$4=""),"",MAX(0,Dashboard!$B$4-L252))</f>
        <v/>
      </c>
      <c r="N252" s="23">
        <f>IF(M252="","",IF(M252&lt;=30,"0–30 Days",IF(M252&lt;=60,"31–60 Days",IF(M252&lt;=90,"61–90 Days",IF(M252&lt;=120,"91–120 Days","Over 120 Days")))))</f>
        <v/>
      </c>
      <c r="O252" s="44">
        <f>IF(A252="","",IF(N252="0–30 Days",K252,0))</f>
        <v/>
      </c>
      <c r="P252" s="44">
        <f>IF(A252="","",IF(N252="31–60 Days",K252,0))</f>
        <v/>
      </c>
      <c r="Q252" s="44">
        <f>IF(A252="","",IF(N252="61–90 Days",K252,0))</f>
        <v/>
      </c>
      <c r="R252" s="44">
        <f>IF(A252="","",IF(N252="91–120 Days",K252,0))</f>
        <v/>
      </c>
      <c r="S252" s="44">
        <f>IF(A252="","",IF(N252="Over 120 Days",K252,0))</f>
        <v/>
      </c>
      <c r="T252" s="18" t="n"/>
      <c r="U252" s="18" t="n"/>
      <c r="V252" s="42" t="n"/>
      <c r="W252" s="42" t="n"/>
      <c r="X252" s="18" t="n"/>
      <c r="Y252" s="23">
        <f>IF(A252="","",IF(K252&lt;=0,"Closed/Credit",IF(OR(U252="Yes",M252&gt;120,AND(W252&lt;&gt;"",W252&lt;=Dashboard!$B$4)),"Critical",IF(OR(K252&gt;=Dashboard!$B$6,M252&gt;90),"High",IF(OR(M252&gt;60,W252=""),"Medium","Routine")))))</f>
        <v/>
      </c>
      <c r="Z252" s="24" t="n"/>
      <c r="AA252" s="25">
        <f>IF(A252="","",IF(COUNTIF($A$2:$A$501,A252)&gt;1,"Duplicate AR Record ID",IF(B252="","Missing clinic",IF(C252="","Missing account ID",IF(D252="","Missing payer",IF(F252="","Missing service date",IF(H252="","Missing original charge","")))))))</f>
        <v/>
      </c>
    </row>
    <row r="253">
      <c r="A253" s="18" t="n"/>
      <c r="B253" s="18" t="n"/>
      <c r="C253" s="18" t="n"/>
      <c r="D253" s="18" t="n"/>
      <c r="E253" s="18" t="n"/>
      <c r="F253" s="42" t="n"/>
      <c r="G253" s="42" t="n"/>
      <c r="H253" s="43" t="n"/>
      <c r="I253" s="43" t="n"/>
      <c r="J253" s="43" t="n"/>
      <c r="K253" s="44">
        <f>IF(A253="","",H253-I253-J253)</f>
        <v/>
      </c>
      <c r="L253" s="45">
        <f>IF(A253="","",IF(Dashboard!$B$5="Claim Submitted Date",IF(G253&lt;&gt;"",G253,F253),F253))</f>
        <v/>
      </c>
      <c r="M253" s="23">
        <f>IF(OR(A253="",L253="",Dashboard!$B$4=""),"",MAX(0,Dashboard!$B$4-L253))</f>
        <v/>
      </c>
      <c r="N253" s="23">
        <f>IF(M253="","",IF(M253&lt;=30,"0–30 Days",IF(M253&lt;=60,"31–60 Days",IF(M253&lt;=90,"61–90 Days",IF(M253&lt;=120,"91–120 Days","Over 120 Days")))))</f>
        <v/>
      </c>
      <c r="O253" s="44">
        <f>IF(A253="","",IF(N253="0–30 Days",K253,0))</f>
        <v/>
      </c>
      <c r="P253" s="44">
        <f>IF(A253="","",IF(N253="31–60 Days",K253,0))</f>
        <v/>
      </c>
      <c r="Q253" s="44">
        <f>IF(A253="","",IF(N253="61–90 Days",K253,0))</f>
        <v/>
      </c>
      <c r="R253" s="44">
        <f>IF(A253="","",IF(N253="91–120 Days",K253,0))</f>
        <v/>
      </c>
      <c r="S253" s="44">
        <f>IF(A253="","",IF(N253="Over 120 Days",K253,0))</f>
        <v/>
      </c>
      <c r="T253" s="18" t="n"/>
      <c r="U253" s="18" t="n"/>
      <c r="V253" s="42" t="n"/>
      <c r="W253" s="42" t="n"/>
      <c r="X253" s="18" t="n"/>
      <c r="Y253" s="23">
        <f>IF(A253="","",IF(K253&lt;=0,"Closed/Credit",IF(OR(U253="Yes",M253&gt;120,AND(W253&lt;&gt;"",W253&lt;=Dashboard!$B$4)),"Critical",IF(OR(K253&gt;=Dashboard!$B$6,M253&gt;90),"High",IF(OR(M253&gt;60,W253=""),"Medium","Routine")))))</f>
        <v/>
      </c>
      <c r="Z253" s="24" t="n"/>
      <c r="AA253" s="25">
        <f>IF(A253="","",IF(COUNTIF($A$2:$A$501,A253)&gt;1,"Duplicate AR Record ID",IF(B253="","Missing clinic",IF(C253="","Missing account ID",IF(D253="","Missing payer",IF(F253="","Missing service date",IF(H253="","Missing original charge","")))))))</f>
        <v/>
      </c>
    </row>
    <row r="254">
      <c r="A254" s="18" t="n"/>
      <c r="B254" s="18" t="n"/>
      <c r="C254" s="18" t="n"/>
      <c r="D254" s="18" t="n"/>
      <c r="E254" s="18" t="n"/>
      <c r="F254" s="42" t="n"/>
      <c r="G254" s="42" t="n"/>
      <c r="H254" s="43" t="n"/>
      <c r="I254" s="43" t="n"/>
      <c r="J254" s="43" t="n"/>
      <c r="K254" s="44">
        <f>IF(A254="","",H254-I254-J254)</f>
        <v/>
      </c>
      <c r="L254" s="45">
        <f>IF(A254="","",IF(Dashboard!$B$5="Claim Submitted Date",IF(G254&lt;&gt;"",G254,F254),F254))</f>
        <v/>
      </c>
      <c r="M254" s="23">
        <f>IF(OR(A254="",L254="",Dashboard!$B$4=""),"",MAX(0,Dashboard!$B$4-L254))</f>
        <v/>
      </c>
      <c r="N254" s="23">
        <f>IF(M254="","",IF(M254&lt;=30,"0–30 Days",IF(M254&lt;=60,"31–60 Days",IF(M254&lt;=90,"61–90 Days",IF(M254&lt;=120,"91–120 Days","Over 120 Days")))))</f>
        <v/>
      </c>
      <c r="O254" s="44">
        <f>IF(A254="","",IF(N254="0–30 Days",K254,0))</f>
        <v/>
      </c>
      <c r="P254" s="44">
        <f>IF(A254="","",IF(N254="31–60 Days",K254,0))</f>
        <v/>
      </c>
      <c r="Q254" s="44">
        <f>IF(A254="","",IF(N254="61–90 Days",K254,0))</f>
        <v/>
      </c>
      <c r="R254" s="44">
        <f>IF(A254="","",IF(N254="91–120 Days",K254,0))</f>
        <v/>
      </c>
      <c r="S254" s="44">
        <f>IF(A254="","",IF(N254="Over 120 Days",K254,0))</f>
        <v/>
      </c>
      <c r="T254" s="18" t="n"/>
      <c r="U254" s="18" t="n"/>
      <c r="V254" s="42" t="n"/>
      <c r="W254" s="42" t="n"/>
      <c r="X254" s="18" t="n"/>
      <c r="Y254" s="23">
        <f>IF(A254="","",IF(K254&lt;=0,"Closed/Credit",IF(OR(U254="Yes",M254&gt;120,AND(W254&lt;&gt;"",W254&lt;=Dashboard!$B$4)),"Critical",IF(OR(K254&gt;=Dashboard!$B$6,M254&gt;90),"High",IF(OR(M254&gt;60,W254=""),"Medium","Routine")))))</f>
        <v/>
      </c>
      <c r="Z254" s="24" t="n"/>
      <c r="AA254" s="25">
        <f>IF(A254="","",IF(COUNTIF($A$2:$A$501,A254)&gt;1,"Duplicate AR Record ID",IF(B254="","Missing clinic",IF(C254="","Missing account ID",IF(D254="","Missing payer",IF(F254="","Missing service date",IF(H254="","Missing original charge","")))))))</f>
        <v/>
      </c>
    </row>
    <row r="255">
      <c r="A255" s="18" t="n"/>
      <c r="B255" s="18" t="n"/>
      <c r="C255" s="18" t="n"/>
      <c r="D255" s="18" t="n"/>
      <c r="E255" s="18" t="n"/>
      <c r="F255" s="42" t="n"/>
      <c r="G255" s="42" t="n"/>
      <c r="H255" s="43" t="n"/>
      <c r="I255" s="43" t="n"/>
      <c r="J255" s="43" t="n"/>
      <c r="K255" s="44">
        <f>IF(A255="","",H255-I255-J255)</f>
        <v/>
      </c>
      <c r="L255" s="45">
        <f>IF(A255="","",IF(Dashboard!$B$5="Claim Submitted Date",IF(G255&lt;&gt;"",G255,F255),F255))</f>
        <v/>
      </c>
      <c r="M255" s="23">
        <f>IF(OR(A255="",L255="",Dashboard!$B$4=""),"",MAX(0,Dashboard!$B$4-L255))</f>
        <v/>
      </c>
      <c r="N255" s="23">
        <f>IF(M255="","",IF(M255&lt;=30,"0–30 Days",IF(M255&lt;=60,"31–60 Days",IF(M255&lt;=90,"61–90 Days",IF(M255&lt;=120,"91–120 Days","Over 120 Days")))))</f>
        <v/>
      </c>
      <c r="O255" s="44">
        <f>IF(A255="","",IF(N255="0–30 Days",K255,0))</f>
        <v/>
      </c>
      <c r="P255" s="44">
        <f>IF(A255="","",IF(N255="31–60 Days",K255,0))</f>
        <v/>
      </c>
      <c r="Q255" s="44">
        <f>IF(A255="","",IF(N255="61–90 Days",K255,0))</f>
        <v/>
      </c>
      <c r="R255" s="44">
        <f>IF(A255="","",IF(N255="91–120 Days",K255,0))</f>
        <v/>
      </c>
      <c r="S255" s="44">
        <f>IF(A255="","",IF(N255="Over 120 Days",K255,0))</f>
        <v/>
      </c>
      <c r="T255" s="18" t="n"/>
      <c r="U255" s="18" t="n"/>
      <c r="V255" s="42" t="n"/>
      <c r="W255" s="42" t="n"/>
      <c r="X255" s="18" t="n"/>
      <c r="Y255" s="23">
        <f>IF(A255="","",IF(K255&lt;=0,"Closed/Credit",IF(OR(U255="Yes",M255&gt;120,AND(W255&lt;&gt;"",W255&lt;=Dashboard!$B$4)),"Critical",IF(OR(K255&gt;=Dashboard!$B$6,M255&gt;90),"High",IF(OR(M255&gt;60,W255=""),"Medium","Routine")))))</f>
        <v/>
      </c>
      <c r="Z255" s="24" t="n"/>
      <c r="AA255" s="25">
        <f>IF(A255="","",IF(COUNTIF($A$2:$A$501,A255)&gt;1,"Duplicate AR Record ID",IF(B255="","Missing clinic",IF(C255="","Missing account ID",IF(D255="","Missing payer",IF(F255="","Missing service date",IF(H255="","Missing original charge","")))))))</f>
        <v/>
      </c>
    </row>
    <row r="256">
      <c r="A256" s="18" t="n"/>
      <c r="B256" s="18" t="n"/>
      <c r="C256" s="18" t="n"/>
      <c r="D256" s="18" t="n"/>
      <c r="E256" s="18" t="n"/>
      <c r="F256" s="42" t="n"/>
      <c r="G256" s="42" t="n"/>
      <c r="H256" s="43" t="n"/>
      <c r="I256" s="43" t="n"/>
      <c r="J256" s="43" t="n"/>
      <c r="K256" s="44">
        <f>IF(A256="","",H256-I256-J256)</f>
        <v/>
      </c>
      <c r="L256" s="45">
        <f>IF(A256="","",IF(Dashboard!$B$5="Claim Submitted Date",IF(G256&lt;&gt;"",G256,F256),F256))</f>
        <v/>
      </c>
      <c r="M256" s="23">
        <f>IF(OR(A256="",L256="",Dashboard!$B$4=""),"",MAX(0,Dashboard!$B$4-L256))</f>
        <v/>
      </c>
      <c r="N256" s="23">
        <f>IF(M256="","",IF(M256&lt;=30,"0–30 Days",IF(M256&lt;=60,"31–60 Days",IF(M256&lt;=90,"61–90 Days",IF(M256&lt;=120,"91–120 Days","Over 120 Days")))))</f>
        <v/>
      </c>
      <c r="O256" s="44">
        <f>IF(A256="","",IF(N256="0–30 Days",K256,0))</f>
        <v/>
      </c>
      <c r="P256" s="44">
        <f>IF(A256="","",IF(N256="31–60 Days",K256,0))</f>
        <v/>
      </c>
      <c r="Q256" s="44">
        <f>IF(A256="","",IF(N256="61–90 Days",K256,0))</f>
        <v/>
      </c>
      <c r="R256" s="44">
        <f>IF(A256="","",IF(N256="91–120 Days",K256,0))</f>
        <v/>
      </c>
      <c r="S256" s="44">
        <f>IF(A256="","",IF(N256="Over 120 Days",K256,0))</f>
        <v/>
      </c>
      <c r="T256" s="18" t="n"/>
      <c r="U256" s="18" t="n"/>
      <c r="V256" s="42" t="n"/>
      <c r="W256" s="42" t="n"/>
      <c r="X256" s="18" t="n"/>
      <c r="Y256" s="23">
        <f>IF(A256="","",IF(K256&lt;=0,"Closed/Credit",IF(OR(U256="Yes",M256&gt;120,AND(W256&lt;&gt;"",W256&lt;=Dashboard!$B$4)),"Critical",IF(OR(K256&gt;=Dashboard!$B$6,M256&gt;90),"High",IF(OR(M256&gt;60,W256=""),"Medium","Routine")))))</f>
        <v/>
      </c>
      <c r="Z256" s="24" t="n"/>
      <c r="AA256" s="25">
        <f>IF(A256="","",IF(COUNTIF($A$2:$A$501,A256)&gt;1,"Duplicate AR Record ID",IF(B256="","Missing clinic",IF(C256="","Missing account ID",IF(D256="","Missing payer",IF(F256="","Missing service date",IF(H256="","Missing original charge","")))))))</f>
        <v/>
      </c>
    </row>
    <row r="257">
      <c r="A257" s="18" t="n"/>
      <c r="B257" s="18" t="n"/>
      <c r="C257" s="18" t="n"/>
      <c r="D257" s="18" t="n"/>
      <c r="E257" s="18" t="n"/>
      <c r="F257" s="42" t="n"/>
      <c r="G257" s="42" t="n"/>
      <c r="H257" s="43" t="n"/>
      <c r="I257" s="43" t="n"/>
      <c r="J257" s="43" t="n"/>
      <c r="K257" s="44">
        <f>IF(A257="","",H257-I257-J257)</f>
        <v/>
      </c>
      <c r="L257" s="45">
        <f>IF(A257="","",IF(Dashboard!$B$5="Claim Submitted Date",IF(G257&lt;&gt;"",G257,F257),F257))</f>
        <v/>
      </c>
      <c r="M257" s="23">
        <f>IF(OR(A257="",L257="",Dashboard!$B$4=""),"",MAX(0,Dashboard!$B$4-L257))</f>
        <v/>
      </c>
      <c r="N257" s="23">
        <f>IF(M257="","",IF(M257&lt;=30,"0–30 Days",IF(M257&lt;=60,"31–60 Days",IF(M257&lt;=90,"61–90 Days",IF(M257&lt;=120,"91–120 Days","Over 120 Days")))))</f>
        <v/>
      </c>
      <c r="O257" s="44">
        <f>IF(A257="","",IF(N257="0–30 Days",K257,0))</f>
        <v/>
      </c>
      <c r="P257" s="44">
        <f>IF(A257="","",IF(N257="31–60 Days",K257,0))</f>
        <v/>
      </c>
      <c r="Q257" s="44">
        <f>IF(A257="","",IF(N257="61–90 Days",K257,0))</f>
        <v/>
      </c>
      <c r="R257" s="44">
        <f>IF(A257="","",IF(N257="91–120 Days",K257,0))</f>
        <v/>
      </c>
      <c r="S257" s="44">
        <f>IF(A257="","",IF(N257="Over 120 Days",K257,0))</f>
        <v/>
      </c>
      <c r="T257" s="18" t="n"/>
      <c r="U257" s="18" t="n"/>
      <c r="V257" s="42" t="n"/>
      <c r="W257" s="42" t="n"/>
      <c r="X257" s="18" t="n"/>
      <c r="Y257" s="23">
        <f>IF(A257="","",IF(K257&lt;=0,"Closed/Credit",IF(OR(U257="Yes",M257&gt;120,AND(W257&lt;&gt;"",W257&lt;=Dashboard!$B$4)),"Critical",IF(OR(K257&gt;=Dashboard!$B$6,M257&gt;90),"High",IF(OR(M257&gt;60,W257=""),"Medium","Routine")))))</f>
        <v/>
      </c>
      <c r="Z257" s="24" t="n"/>
      <c r="AA257" s="25">
        <f>IF(A257="","",IF(COUNTIF($A$2:$A$501,A257)&gt;1,"Duplicate AR Record ID",IF(B257="","Missing clinic",IF(C257="","Missing account ID",IF(D257="","Missing payer",IF(F257="","Missing service date",IF(H257="","Missing original charge","")))))))</f>
        <v/>
      </c>
    </row>
    <row r="258">
      <c r="A258" s="18" t="n"/>
      <c r="B258" s="18" t="n"/>
      <c r="C258" s="18" t="n"/>
      <c r="D258" s="18" t="n"/>
      <c r="E258" s="18" t="n"/>
      <c r="F258" s="42" t="n"/>
      <c r="G258" s="42" t="n"/>
      <c r="H258" s="43" t="n"/>
      <c r="I258" s="43" t="n"/>
      <c r="J258" s="43" t="n"/>
      <c r="K258" s="44">
        <f>IF(A258="","",H258-I258-J258)</f>
        <v/>
      </c>
      <c r="L258" s="45">
        <f>IF(A258="","",IF(Dashboard!$B$5="Claim Submitted Date",IF(G258&lt;&gt;"",G258,F258),F258))</f>
        <v/>
      </c>
      <c r="M258" s="23">
        <f>IF(OR(A258="",L258="",Dashboard!$B$4=""),"",MAX(0,Dashboard!$B$4-L258))</f>
        <v/>
      </c>
      <c r="N258" s="23">
        <f>IF(M258="","",IF(M258&lt;=30,"0–30 Days",IF(M258&lt;=60,"31–60 Days",IF(M258&lt;=90,"61–90 Days",IF(M258&lt;=120,"91–120 Days","Over 120 Days")))))</f>
        <v/>
      </c>
      <c r="O258" s="44">
        <f>IF(A258="","",IF(N258="0–30 Days",K258,0))</f>
        <v/>
      </c>
      <c r="P258" s="44">
        <f>IF(A258="","",IF(N258="31–60 Days",K258,0))</f>
        <v/>
      </c>
      <c r="Q258" s="44">
        <f>IF(A258="","",IF(N258="61–90 Days",K258,0))</f>
        <v/>
      </c>
      <c r="R258" s="44">
        <f>IF(A258="","",IF(N258="91–120 Days",K258,0))</f>
        <v/>
      </c>
      <c r="S258" s="44">
        <f>IF(A258="","",IF(N258="Over 120 Days",K258,0))</f>
        <v/>
      </c>
      <c r="T258" s="18" t="n"/>
      <c r="U258" s="18" t="n"/>
      <c r="V258" s="42" t="n"/>
      <c r="W258" s="42" t="n"/>
      <c r="X258" s="18" t="n"/>
      <c r="Y258" s="23">
        <f>IF(A258="","",IF(K258&lt;=0,"Closed/Credit",IF(OR(U258="Yes",M258&gt;120,AND(W258&lt;&gt;"",W258&lt;=Dashboard!$B$4)),"Critical",IF(OR(K258&gt;=Dashboard!$B$6,M258&gt;90),"High",IF(OR(M258&gt;60,W258=""),"Medium","Routine")))))</f>
        <v/>
      </c>
      <c r="Z258" s="24" t="n"/>
      <c r="AA258" s="25">
        <f>IF(A258="","",IF(COUNTIF($A$2:$A$501,A258)&gt;1,"Duplicate AR Record ID",IF(B258="","Missing clinic",IF(C258="","Missing account ID",IF(D258="","Missing payer",IF(F258="","Missing service date",IF(H258="","Missing original charge","")))))))</f>
        <v/>
      </c>
    </row>
    <row r="259">
      <c r="A259" s="18" t="n"/>
      <c r="B259" s="18" t="n"/>
      <c r="C259" s="18" t="n"/>
      <c r="D259" s="18" t="n"/>
      <c r="E259" s="18" t="n"/>
      <c r="F259" s="42" t="n"/>
      <c r="G259" s="42" t="n"/>
      <c r="H259" s="43" t="n"/>
      <c r="I259" s="43" t="n"/>
      <c r="J259" s="43" t="n"/>
      <c r="K259" s="44">
        <f>IF(A259="","",H259-I259-J259)</f>
        <v/>
      </c>
      <c r="L259" s="45">
        <f>IF(A259="","",IF(Dashboard!$B$5="Claim Submitted Date",IF(G259&lt;&gt;"",G259,F259),F259))</f>
        <v/>
      </c>
      <c r="M259" s="23">
        <f>IF(OR(A259="",L259="",Dashboard!$B$4=""),"",MAX(0,Dashboard!$B$4-L259))</f>
        <v/>
      </c>
      <c r="N259" s="23">
        <f>IF(M259="","",IF(M259&lt;=30,"0–30 Days",IF(M259&lt;=60,"31–60 Days",IF(M259&lt;=90,"61–90 Days",IF(M259&lt;=120,"91–120 Days","Over 120 Days")))))</f>
        <v/>
      </c>
      <c r="O259" s="44">
        <f>IF(A259="","",IF(N259="0–30 Days",K259,0))</f>
        <v/>
      </c>
      <c r="P259" s="44">
        <f>IF(A259="","",IF(N259="31–60 Days",K259,0))</f>
        <v/>
      </c>
      <c r="Q259" s="44">
        <f>IF(A259="","",IF(N259="61–90 Days",K259,0))</f>
        <v/>
      </c>
      <c r="R259" s="44">
        <f>IF(A259="","",IF(N259="91–120 Days",K259,0))</f>
        <v/>
      </c>
      <c r="S259" s="44">
        <f>IF(A259="","",IF(N259="Over 120 Days",K259,0))</f>
        <v/>
      </c>
      <c r="T259" s="18" t="n"/>
      <c r="U259" s="18" t="n"/>
      <c r="V259" s="42" t="n"/>
      <c r="W259" s="42" t="n"/>
      <c r="X259" s="18" t="n"/>
      <c r="Y259" s="23">
        <f>IF(A259="","",IF(K259&lt;=0,"Closed/Credit",IF(OR(U259="Yes",M259&gt;120,AND(W259&lt;&gt;"",W259&lt;=Dashboard!$B$4)),"Critical",IF(OR(K259&gt;=Dashboard!$B$6,M259&gt;90),"High",IF(OR(M259&gt;60,W259=""),"Medium","Routine")))))</f>
        <v/>
      </c>
      <c r="Z259" s="24" t="n"/>
      <c r="AA259" s="25">
        <f>IF(A259="","",IF(COUNTIF($A$2:$A$501,A259)&gt;1,"Duplicate AR Record ID",IF(B259="","Missing clinic",IF(C259="","Missing account ID",IF(D259="","Missing payer",IF(F259="","Missing service date",IF(H259="","Missing original charge","")))))))</f>
        <v/>
      </c>
    </row>
    <row r="260">
      <c r="A260" s="18" t="n"/>
      <c r="B260" s="18" t="n"/>
      <c r="C260" s="18" t="n"/>
      <c r="D260" s="18" t="n"/>
      <c r="E260" s="18" t="n"/>
      <c r="F260" s="42" t="n"/>
      <c r="G260" s="42" t="n"/>
      <c r="H260" s="43" t="n"/>
      <c r="I260" s="43" t="n"/>
      <c r="J260" s="43" t="n"/>
      <c r="K260" s="44">
        <f>IF(A260="","",H260-I260-J260)</f>
        <v/>
      </c>
      <c r="L260" s="45">
        <f>IF(A260="","",IF(Dashboard!$B$5="Claim Submitted Date",IF(G260&lt;&gt;"",G260,F260),F260))</f>
        <v/>
      </c>
      <c r="M260" s="23">
        <f>IF(OR(A260="",L260="",Dashboard!$B$4=""),"",MAX(0,Dashboard!$B$4-L260))</f>
        <v/>
      </c>
      <c r="N260" s="23">
        <f>IF(M260="","",IF(M260&lt;=30,"0–30 Days",IF(M260&lt;=60,"31–60 Days",IF(M260&lt;=90,"61–90 Days",IF(M260&lt;=120,"91–120 Days","Over 120 Days")))))</f>
        <v/>
      </c>
      <c r="O260" s="44">
        <f>IF(A260="","",IF(N260="0–30 Days",K260,0))</f>
        <v/>
      </c>
      <c r="P260" s="44">
        <f>IF(A260="","",IF(N260="31–60 Days",K260,0))</f>
        <v/>
      </c>
      <c r="Q260" s="44">
        <f>IF(A260="","",IF(N260="61–90 Days",K260,0))</f>
        <v/>
      </c>
      <c r="R260" s="44">
        <f>IF(A260="","",IF(N260="91–120 Days",K260,0))</f>
        <v/>
      </c>
      <c r="S260" s="44">
        <f>IF(A260="","",IF(N260="Over 120 Days",K260,0))</f>
        <v/>
      </c>
      <c r="T260" s="18" t="n"/>
      <c r="U260" s="18" t="n"/>
      <c r="V260" s="42" t="n"/>
      <c r="W260" s="42" t="n"/>
      <c r="X260" s="18" t="n"/>
      <c r="Y260" s="23">
        <f>IF(A260="","",IF(K260&lt;=0,"Closed/Credit",IF(OR(U260="Yes",M260&gt;120,AND(W260&lt;&gt;"",W260&lt;=Dashboard!$B$4)),"Critical",IF(OR(K260&gt;=Dashboard!$B$6,M260&gt;90),"High",IF(OR(M260&gt;60,W260=""),"Medium","Routine")))))</f>
        <v/>
      </c>
      <c r="Z260" s="24" t="n"/>
      <c r="AA260" s="25">
        <f>IF(A260="","",IF(COUNTIF($A$2:$A$501,A260)&gt;1,"Duplicate AR Record ID",IF(B260="","Missing clinic",IF(C260="","Missing account ID",IF(D260="","Missing payer",IF(F260="","Missing service date",IF(H260="","Missing original charge","")))))))</f>
        <v/>
      </c>
    </row>
    <row r="261">
      <c r="A261" s="18" t="n"/>
      <c r="B261" s="18" t="n"/>
      <c r="C261" s="18" t="n"/>
      <c r="D261" s="18" t="n"/>
      <c r="E261" s="18" t="n"/>
      <c r="F261" s="42" t="n"/>
      <c r="G261" s="42" t="n"/>
      <c r="H261" s="43" t="n"/>
      <c r="I261" s="43" t="n"/>
      <c r="J261" s="43" t="n"/>
      <c r="K261" s="44">
        <f>IF(A261="","",H261-I261-J261)</f>
        <v/>
      </c>
      <c r="L261" s="45">
        <f>IF(A261="","",IF(Dashboard!$B$5="Claim Submitted Date",IF(G261&lt;&gt;"",G261,F261),F261))</f>
        <v/>
      </c>
      <c r="M261" s="23">
        <f>IF(OR(A261="",L261="",Dashboard!$B$4=""),"",MAX(0,Dashboard!$B$4-L261))</f>
        <v/>
      </c>
      <c r="N261" s="23">
        <f>IF(M261="","",IF(M261&lt;=30,"0–30 Days",IF(M261&lt;=60,"31–60 Days",IF(M261&lt;=90,"61–90 Days",IF(M261&lt;=120,"91–120 Days","Over 120 Days")))))</f>
        <v/>
      </c>
      <c r="O261" s="44">
        <f>IF(A261="","",IF(N261="0–30 Days",K261,0))</f>
        <v/>
      </c>
      <c r="P261" s="44">
        <f>IF(A261="","",IF(N261="31–60 Days",K261,0))</f>
        <v/>
      </c>
      <c r="Q261" s="44">
        <f>IF(A261="","",IF(N261="61–90 Days",K261,0))</f>
        <v/>
      </c>
      <c r="R261" s="44">
        <f>IF(A261="","",IF(N261="91–120 Days",K261,0))</f>
        <v/>
      </c>
      <c r="S261" s="44">
        <f>IF(A261="","",IF(N261="Over 120 Days",K261,0))</f>
        <v/>
      </c>
      <c r="T261" s="18" t="n"/>
      <c r="U261" s="18" t="n"/>
      <c r="V261" s="42" t="n"/>
      <c r="W261" s="42" t="n"/>
      <c r="X261" s="18" t="n"/>
      <c r="Y261" s="23">
        <f>IF(A261="","",IF(K261&lt;=0,"Closed/Credit",IF(OR(U261="Yes",M261&gt;120,AND(W261&lt;&gt;"",W261&lt;=Dashboard!$B$4)),"Critical",IF(OR(K261&gt;=Dashboard!$B$6,M261&gt;90),"High",IF(OR(M261&gt;60,W261=""),"Medium","Routine")))))</f>
        <v/>
      </c>
      <c r="Z261" s="24" t="n"/>
      <c r="AA261" s="25">
        <f>IF(A261="","",IF(COUNTIF($A$2:$A$501,A261)&gt;1,"Duplicate AR Record ID",IF(B261="","Missing clinic",IF(C261="","Missing account ID",IF(D261="","Missing payer",IF(F261="","Missing service date",IF(H261="","Missing original charge","")))))))</f>
        <v/>
      </c>
    </row>
    <row r="262">
      <c r="A262" s="18" t="n"/>
      <c r="B262" s="18" t="n"/>
      <c r="C262" s="18" t="n"/>
      <c r="D262" s="18" t="n"/>
      <c r="E262" s="18" t="n"/>
      <c r="F262" s="42" t="n"/>
      <c r="G262" s="42" t="n"/>
      <c r="H262" s="43" t="n"/>
      <c r="I262" s="43" t="n"/>
      <c r="J262" s="43" t="n"/>
      <c r="K262" s="44">
        <f>IF(A262="","",H262-I262-J262)</f>
        <v/>
      </c>
      <c r="L262" s="45">
        <f>IF(A262="","",IF(Dashboard!$B$5="Claim Submitted Date",IF(G262&lt;&gt;"",G262,F262),F262))</f>
        <v/>
      </c>
      <c r="M262" s="23">
        <f>IF(OR(A262="",L262="",Dashboard!$B$4=""),"",MAX(0,Dashboard!$B$4-L262))</f>
        <v/>
      </c>
      <c r="N262" s="23">
        <f>IF(M262="","",IF(M262&lt;=30,"0–30 Days",IF(M262&lt;=60,"31–60 Days",IF(M262&lt;=90,"61–90 Days",IF(M262&lt;=120,"91–120 Days","Over 120 Days")))))</f>
        <v/>
      </c>
      <c r="O262" s="44">
        <f>IF(A262="","",IF(N262="0–30 Days",K262,0))</f>
        <v/>
      </c>
      <c r="P262" s="44">
        <f>IF(A262="","",IF(N262="31–60 Days",K262,0))</f>
        <v/>
      </c>
      <c r="Q262" s="44">
        <f>IF(A262="","",IF(N262="61–90 Days",K262,0))</f>
        <v/>
      </c>
      <c r="R262" s="44">
        <f>IF(A262="","",IF(N262="91–120 Days",K262,0))</f>
        <v/>
      </c>
      <c r="S262" s="44">
        <f>IF(A262="","",IF(N262="Over 120 Days",K262,0))</f>
        <v/>
      </c>
      <c r="T262" s="18" t="n"/>
      <c r="U262" s="18" t="n"/>
      <c r="V262" s="42" t="n"/>
      <c r="W262" s="42" t="n"/>
      <c r="X262" s="18" t="n"/>
      <c r="Y262" s="23">
        <f>IF(A262="","",IF(K262&lt;=0,"Closed/Credit",IF(OR(U262="Yes",M262&gt;120,AND(W262&lt;&gt;"",W262&lt;=Dashboard!$B$4)),"Critical",IF(OR(K262&gt;=Dashboard!$B$6,M262&gt;90),"High",IF(OR(M262&gt;60,W262=""),"Medium","Routine")))))</f>
        <v/>
      </c>
      <c r="Z262" s="24" t="n"/>
      <c r="AA262" s="25">
        <f>IF(A262="","",IF(COUNTIF($A$2:$A$501,A262)&gt;1,"Duplicate AR Record ID",IF(B262="","Missing clinic",IF(C262="","Missing account ID",IF(D262="","Missing payer",IF(F262="","Missing service date",IF(H262="","Missing original charge","")))))))</f>
        <v/>
      </c>
    </row>
    <row r="263">
      <c r="A263" s="18" t="n"/>
      <c r="B263" s="18" t="n"/>
      <c r="C263" s="18" t="n"/>
      <c r="D263" s="18" t="n"/>
      <c r="E263" s="18" t="n"/>
      <c r="F263" s="42" t="n"/>
      <c r="G263" s="42" t="n"/>
      <c r="H263" s="43" t="n"/>
      <c r="I263" s="43" t="n"/>
      <c r="J263" s="43" t="n"/>
      <c r="K263" s="44">
        <f>IF(A263="","",H263-I263-J263)</f>
        <v/>
      </c>
      <c r="L263" s="45">
        <f>IF(A263="","",IF(Dashboard!$B$5="Claim Submitted Date",IF(G263&lt;&gt;"",G263,F263),F263))</f>
        <v/>
      </c>
      <c r="M263" s="23">
        <f>IF(OR(A263="",L263="",Dashboard!$B$4=""),"",MAX(0,Dashboard!$B$4-L263))</f>
        <v/>
      </c>
      <c r="N263" s="23">
        <f>IF(M263="","",IF(M263&lt;=30,"0–30 Days",IF(M263&lt;=60,"31–60 Days",IF(M263&lt;=90,"61–90 Days",IF(M263&lt;=120,"91–120 Days","Over 120 Days")))))</f>
        <v/>
      </c>
      <c r="O263" s="44">
        <f>IF(A263="","",IF(N263="0–30 Days",K263,0))</f>
        <v/>
      </c>
      <c r="P263" s="44">
        <f>IF(A263="","",IF(N263="31–60 Days",K263,0))</f>
        <v/>
      </c>
      <c r="Q263" s="44">
        <f>IF(A263="","",IF(N263="61–90 Days",K263,0))</f>
        <v/>
      </c>
      <c r="R263" s="44">
        <f>IF(A263="","",IF(N263="91–120 Days",K263,0))</f>
        <v/>
      </c>
      <c r="S263" s="44">
        <f>IF(A263="","",IF(N263="Over 120 Days",K263,0))</f>
        <v/>
      </c>
      <c r="T263" s="18" t="n"/>
      <c r="U263" s="18" t="n"/>
      <c r="V263" s="42" t="n"/>
      <c r="W263" s="42" t="n"/>
      <c r="X263" s="18" t="n"/>
      <c r="Y263" s="23">
        <f>IF(A263="","",IF(K263&lt;=0,"Closed/Credit",IF(OR(U263="Yes",M263&gt;120,AND(W263&lt;&gt;"",W263&lt;=Dashboard!$B$4)),"Critical",IF(OR(K263&gt;=Dashboard!$B$6,M263&gt;90),"High",IF(OR(M263&gt;60,W263=""),"Medium","Routine")))))</f>
        <v/>
      </c>
      <c r="Z263" s="24" t="n"/>
      <c r="AA263" s="25">
        <f>IF(A263="","",IF(COUNTIF($A$2:$A$501,A263)&gt;1,"Duplicate AR Record ID",IF(B263="","Missing clinic",IF(C263="","Missing account ID",IF(D263="","Missing payer",IF(F263="","Missing service date",IF(H263="","Missing original charge","")))))))</f>
        <v/>
      </c>
    </row>
    <row r="264">
      <c r="A264" s="18" t="n"/>
      <c r="B264" s="18" t="n"/>
      <c r="C264" s="18" t="n"/>
      <c r="D264" s="18" t="n"/>
      <c r="E264" s="18" t="n"/>
      <c r="F264" s="42" t="n"/>
      <c r="G264" s="42" t="n"/>
      <c r="H264" s="43" t="n"/>
      <c r="I264" s="43" t="n"/>
      <c r="J264" s="43" t="n"/>
      <c r="K264" s="44">
        <f>IF(A264="","",H264-I264-J264)</f>
        <v/>
      </c>
      <c r="L264" s="45">
        <f>IF(A264="","",IF(Dashboard!$B$5="Claim Submitted Date",IF(G264&lt;&gt;"",G264,F264),F264))</f>
        <v/>
      </c>
      <c r="M264" s="23">
        <f>IF(OR(A264="",L264="",Dashboard!$B$4=""),"",MAX(0,Dashboard!$B$4-L264))</f>
        <v/>
      </c>
      <c r="N264" s="23">
        <f>IF(M264="","",IF(M264&lt;=30,"0–30 Days",IF(M264&lt;=60,"31–60 Days",IF(M264&lt;=90,"61–90 Days",IF(M264&lt;=120,"91–120 Days","Over 120 Days")))))</f>
        <v/>
      </c>
      <c r="O264" s="44">
        <f>IF(A264="","",IF(N264="0–30 Days",K264,0))</f>
        <v/>
      </c>
      <c r="P264" s="44">
        <f>IF(A264="","",IF(N264="31–60 Days",K264,0))</f>
        <v/>
      </c>
      <c r="Q264" s="44">
        <f>IF(A264="","",IF(N264="61–90 Days",K264,0))</f>
        <v/>
      </c>
      <c r="R264" s="44">
        <f>IF(A264="","",IF(N264="91–120 Days",K264,0))</f>
        <v/>
      </c>
      <c r="S264" s="44">
        <f>IF(A264="","",IF(N264="Over 120 Days",K264,0))</f>
        <v/>
      </c>
      <c r="T264" s="18" t="n"/>
      <c r="U264" s="18" t="n"/>
      <c r="V264" s="42" t="n"/>
      <c r="W264" s="42" t="n"/>
      <c r="X264" s="18" t="n"/>
      <c r="Y264" s="23">
        <f>IF(A264="","",IF(K264&lt;=0,"Closed/Credit",IF(OR(U264="Yes",M264&gt;120,AND(W264&lt;&gt;"",W264&lt;=Dashboard!$B$4)),"Critical",IF(OR(K264&gt;=Dashboard!$B$6,M264&gt;90),"High",IF(OR(M264&gt;60,W264=""),"Medium","Routine")))))</f>
        <v/>
      </c>
      <c r="Z264" s="24" t="n"/>
      <c r="AA264" s="25">
        <f>IF(A264="","",IF(COUNTIF($A$2:$A$501,A264)&gt;1,"Duplicate AR Record ID",IF(B264="","Missing clinic",IF(C264="","Missing account ID",IF(D264="","Missing payer",IF(F264="","Missing service date",IF(H264="","Missing original charge","")))))))</f>
        <v/>
      </c>
    </row>
    <row r="265">
      <c r="A265" s="18" t="n"/>
      <c r="B265" s="18" t="n"/>
      <c r="C265" s="18" t="n"/>
      <c r="D265" s="18" t="n"/>
      <c r="E265" s="18" t="n"/>
      <c r="F265" s="42" t="n"/>
      <c r="G265" s="42" t="n"/>
      <c r="H265" s="43" t="n"/>
      <c r="I265" s="43" t="n"/>
      <c r="J265" s="43" t="n"/>
      <c r="K265" s="44">
        <f>IF(A265="","",H265-I265-J265)</f>
        <v/>
      </c>
      <c r="L265" s="45">
        <f>IF(A265="","",IF(Dashboard!$B$5="Claim Submitted Date",IF(G265&lt;&gt;"",G265,F265),F265))</f>
        <v/>
      </c>
      <c r="M265" s="23">
        <f>IF(OR(A265="",L265="",Dashboard!$B$4=""),"",MAX(0,Dashboard!$B$4-L265))</f>
        <v/>
      </c>
      <c r="N265" s="23">
        <f>IF(M265="","",IF(M265&lt;=30,"0–30 Days",IF(M265&lt;=60,"31–60 Days",IF(M265&lt;=90,"61–90 Days",IF(M265&lt;=120,"91–120 Days","Over 120 Days")))))</f>
        <v/>
      </c>
      <c r="O265" s="44">
        <f>IF(A265="","",IF(N265="0–30 Days",K265,0))</f>
        <v/>
      </c>
      <c r="P265" s="44">
        <f>IF(A265="","",IF(N265="31–60 Days",K265,0))</f>
        <v/>
      </c>
      <c r="Q265" s="44">
        <f>IF(A265="","",IF(N265="61–90 Days",K265,0))</f>
        <v/>
      </c>
      <c r="R265" s="44">
        <f>IF(A265="","",IF(N265="91–120 Days",K265,0))</f>
        <v/>
      </c>
      <c r="S265" s="44">
        <f>IF(A265="","",IF(N265="Over 120 Days",K265,0))</f>
        <v/>
      </c>
      <c r="T265" s="18" t="n"/>
      <c r="U265" s="18" t="n"/>
      <c r="V265" s="42" t="n"/>
      <c r="W265" s="42" t="n"/>
      <c r="X265" s="18" t="n"/>
      <c r="Y265" s="23">
        <f>IF(A265="","",IF(K265&lt;=0,"Closed/Credit",IF(OR(U265="Yes",M265&gt;120,AND(W265&lt;&gt;"",W265&lt;=Dashboard!$B$4)),"Critical",IF(OR(K265&gt;=Dashboard!$B$6,M265&gt;90),"High",IF(OR(M265&gt;60,W265=""),"Medium","Routine")))))</f>
        <v/>
      </c>
      <c r="Z265" s="24" t="n"/>
      <c r="AA265" s="25">
        <f>IF(A265="","",IF(COUNTIF($A$2:$A$501,A265)&gt;1,"Duplicate AR Record ID",IF(B265="","Missing clinic",IF(C265="","Missing account ID",IF(D265="","Missing payer",IF(F265="","Missing service date",IF(H265="","Missing original charge","")))))))</f>
        <v/>
      </c>
    </row>
    <row r="266">
      <c r="A266" s="18" t="n"/>
      <c r="B266" s="18" t="n"/>
      <c r="C266" s="18" t="n"/>
      <c r="D266" s="18" t="n"/>
      <c r="E266" s="18" t="n"/>
      <c r="F266" s="42" t="n"/>
      <c r="G266" s="42" t="n"/>
      <c r="H266" s="43" t="n"/>
      <c r="I266" s="43" t="n"/>
      <c r="J266" s="43" t="n"/>
      <c r="K266" s="44">
        <f>IF(A266="","",H266-I266-J266)</f>
        <v/>
      </c>
      <c r="L266" s="45">
        <f>IF(A266="","",IF(Dashboard!$B$5="Claim Submitted Date",IF(G266&lt;&gt;"",G266,F266),F266))</f>
        <v/>
      </c>
      <c r="M266" s="23">
        <f>IF(OR(A266="",L266="",Dashboard!$B$4=""),"",MAX(0,Dashboard!$B$4-L266))</f>
        <v/>
      </c>
      <c r="N266" s="23">
        <f>IF(M266="","",IF(M266&lt;=30,"0–30 Days",IF(M266&lt;=60,"31–60 Days",IF(M266&lt;=90,"61–90 Days",IF(M266&lt;=120,"91–120 Days","Over 120 Days")))))</f>
        <v/>
      </c>
      <c r="O266" s="44">
        <f>IF(A266="","",IF(N266="0–30 Days",K266,0))</f>
        <v/>
      </c>
      <c r="P266" s="44">
        <f>IF(A266="","",IF(N266="31–60 Days",K266,0))</f>
        <v/>
      </c>
      <c r="Q266" s="44">
        <f>IF(A266="","",IF(N266="61–90 Days",K266,0))</f>
        <v/>
      </c>
      <c r="R266" s="44">
        <f>IF(A266="","",IF(N266="91–120 Days",K266,0))</f>
        <v/>
      </c>
      <c r="S266" s="44">
        <f>IF(A266="","",IF(N266="Over 120 Days",K266,0))</f>
        <v/>
      </c>
      <c r="T266" s="18" t="n"/>
      <c r="U266" s="18" t="n"/>
      <c r="V266" s="42" t="n"/>
      <c r="W266" s="42" t="n"/>
      <c r="X266" s="18" t="n"/>
      <c r="Y266" s="23">
        <f>IF(A266="","",IF(K266&lt;=0,"Closed/Credit",IF(OR(U266="Yes",M266&gt;120,AND(W266&lt;&gt;"",W266&lt;=Dashboard!$B$4)),"Critical",IF(OR(K266&gt;=Dashboard!$B$6,M266&gt;90),"High",IF(OR(M266&gt;60,W266=""),"Medium","Routine")))))</f>
        <v/>
      </c>
      <c r="Z266" s="24" t="n"/>
      <c r="AA266" s="25">
        <f>IF(A266="","",IF(COUNTIF($A$2:$A$501,A266)&gt;1,"Duplicate AR Record ID",IF(B266="","Missing clinic",IF(C266="","Missing account ID",IF(D266="","Missing payer",IF(F266="","Missing service date",IF(H266="","Missing original charge","")))))))</f>
        <v/>
      </c>
    </row>
    <row r="267">
      <c r="A267" s="18" t="n"/>
      <c r="B267" s="18" t="n"/>
      <c r="C267" s="18" t="n"/>
      <c r="D267" s="18" t="n"/>
      <c r="E267" s="18" t="n"/>
      <c r="F267" s="42" t="n"/>
      <c r="G267" s="42" t="n"/>
      <c r="H267" s="43" t="n"/>
      <c r="I267" s="43" t="n"/>
      <c r="J267" s="43" t="n"/>
      <c r="K267" s="44">
        <f>IF(A267="","",H267-I267-J267)</f>
        <v/>
      </c>
      <c r="L267" s="45">
        <f>IF(A267="","",IF(Dashboard!$B$5="Claim Submitted Date",IF(G267&lt;&gt;"",G267,F267),F267))</f>
        <v/>
      </c>
      <c r="M267" s="23">
        <f>IF(OR(A267="",L267="",Dashboard!$B$4=""),"",MAX(0,Dashboard!$B$4-L267))</f>
        <v/>
      </c>
      <c r="N267" s="23">
        <f>IF(M267="","",IF(M267&lt;=30,"0–30 Days",IF(M267&lt;=60,"31–60 Days",IF(M267&lt;=90,"61–90 Days",IF(M267&lt;=120,"91–120 Days","Over 120 Days")))))</f>
        <v/>
      </c>
      <c r="O267" s="44">
        <f>IF(A267="","",IF(N267="0–30 Days",K267,0))</f>
        <v/>
      </c>
      <c r="P267" s="44">
        <f>IF(A267="","",IF(N267="31–60 Days",K267,0))</f>
        <v/>
      </c>
      <c r="Q267" s="44">
        <f>IF(A267="","",IF(N267="61–90 Days",K267,0))</f>
        <v/>
      </c>
      <c r="R267" s="44">
        <f>IF(A267="","",IF(N267="91–120 Days",K267,0))</f>
        <v/>
      </c>
      <c r="S267" s="44">
        <f>IF(A267="","",IF(N267="Over 120 Days",K267,0))</f>
        <v/>
      </c>
      <c r="T267" s="18" t="n"/>
      <c r="U267" s="18" t="n"/>
      <c r="V267" s="42" t="n"/>
      <c r="W267" s="42" t="n"/>
      <c r="X267" s="18" t="n"/>
      <c r="Y267" s="23">
        <f>IF(A267="","",IF(K267&lt;=0,"Closed/Credit",IF(OR(U267="Yes",M267&gt;120,AND(W267&lt;&gt;"",W267&lt;=Dashboard!$B$4)),"Critical",IF(OR(K267&gt;=Dashboard!$B$6,M267&gt;90),"High",IF(OR(M267&gt;60,W267=""),"Medium","Routine")))))</f>
        <v/>
      </c>
      <c r="Z267" s="24" t="n"/>
      <c r="AA267" s="25">
        <f>IF(A267="","",IF(COUNTIF($A$2:$A$501,A267)&gt;1,"Duplicate AR Record ID",IF(B267="","Missing clinic",IF(C267="","Missing account ID",IF(D267="","Missing payer",IF(F267="","Missing service date",IF(H267="","Missing original charge","")))))))</f>
        <v/>
      </c>
    </row>
    <row r="268">
      <c r="A268" s="18" t="n"/>
      <c r="B268" s="18" t="n"/>
      <c r="C268" s="18" t="n"/>
      <c r="D268" s="18" t="n"/>
      <c r="E268" s="18" t="n"/>
      <c r="F268" s="42" t="n"/>
      <c r="G268" s="42" t="n"/>
      <c r="H268" s="43" t="n"/>
      <c r="I268" s="43" t="n"/>
      <c r="J268" s="43" t="n"/>
      <c r="K268" s="44">
        <f>IF(A268="","",H268-I268-J268)</f>
        <v/>
      </c>
      <c r="L268" s="45">
        <f>IF(A268="","",IF(Dashboard!$B$5="Claim Submitted Date",IF(G268&lt;&gt;"",G268,F268),F268))</f>
        <v/>
      </c>
      <c r="M268" s="23">
        <f>IF(OR(A268="",L268="",Dashboard!$B$4=""),"",MAX(0,Dashboard!$B$4-L268))</f>
        <v/>
      </c>
      <c r="N268" s="23">
        <f>IF(M268="","",IF(M268&lt;=30,"0–30 Days",IF(M268&lt;=60,"31–60 Days",IF(M268&lt;=90,"61–90 Days",IF(M268&lt;=120,"91–120 Days","Over 120 Days")))))</f>
        <v/>
      </c>
      <c r="O268" s="44">
        <f>IF(A268="","",IF(N268="0–30 Days",K268,0))</f>
        <v/>
      </c>
      <c r="P268" s="44">
        <f>IF(A268="","",IF(N268="31–60 Days",K268,0))</f>
        <v/>
      </c>
      <c r="Q268" s="44">
        <f>IF(A268="","",IF(N268="61–90 Days",K268,0))</f>
        <v/>
      </c>
      <c r="R268" s="44">
        <f>IF(A268="","",IF(N268="91–120 Days",K268,0))</f>
        <v/>
      </c>
      <c r="S268" s="44">
        <f>IF(A268="","",IF(N268="Over 120 Days",K268,0))</f>
        <v/>
      </c>
      <c r="T268" s="18" t="n"/>
      <c r="U268" s="18" t="n"/>
      <c r="V268" s="42" t="n"/>
      <c r="W268" s="42" t="n"/>
      <c r="X268" s="18" t="n"/>
      <c r="Y268" s="23">
        <f>IF(A268="","",IF(K268&lt;=0,"Closed/Credit",IF(OR(U268="Yes",M268&gt;120,AND(W268&lt;&gt;"",W268&lt;=Dashboard!$B$4)),"Critical",IF(OR(K268&gt;=Dashboard!$B$6,M268&gt;90),"High",IF(OR(M268&gt;60,W268=""),"Medium","Routine")))))</f>
        <v/>
      </c>
      <c r="Z268" s="24" t="n"/>
      <c r="AA268" s="25">
        <f>IF(A268="","",IF(COUNTIF($A$2:$A$501,A268)&gt;1,"Duplicate AR Record ID",IF(B268="","Missing clinic",IF(C268="","Missing account ID",IF(D268="","Missing payer",IF(F268="","Missing service date",IF(H268="","Missing original charge","")))))))</f>
        <v/>
      </c>
    </row>
    <row r="269">
      <c r="A269" s="18" t="n"/>
      <c r="B269" s="18" t="n"/>
      <c r="C269" s="18" t="n"/>
      <c r="D269" s="18" t="n"/>
      <c r="E269" s="18" t="n"/>
      <c r="F269" s="42" t="n"/>
      <c r="G269" s="42" t="n"/>
      <c r="H269" s="43" t="n"/>
      <c r="I269" s="43" t="n"/>
      <c r="J269" s="43" t="n"/>
      <c r="K269" s="44">
        <f>IF(A269="","",H269-I269-J269)</f>
        <v/>
      </c>
      <c r="L269" s="45">
        <f>IF(A269="","",IF(Dashboard!$B$5="Claim Submitted Date",IF(G269&lt;&gt;"",G269,F269),F269))</f>
        <v/>
      </c>
      <c r="M269" s="23">
        <f>IF(OR(A269="",L269="",Dashboard!$B$4=""),"",MAX(0,Dashboard!$B$4-L269))</f>
        <v/>
      </c>
      <c r="N269" s="23">
        <f>IF(M269="","",IF(M269&lt;=30,"0–30 Days",IF(M269&lt;=60,"31–60 Days",IF(M269&lt;=90,"61–90 Days",IF(M269&lt;=120,"91–120 Days","Over 120 Days")))))</f>
        <v/>
      </c>
      <c r="O269" s="44">
        <f>IF(A269="","",IF(N269="0–30 Days",K269,0))</f>
        <v/>
      </c>
      <c r="P269" s="44">
        <f>IF(A269="","",IF(N269="31–60 Days",K269,0))</f>
        <v/>
      </c>
      <c r="Q269" s="44">
        <f>IF(A269="","",IF(N269="61–90 Days",K269,0))</f>
        <v/>
      </c>
      <c r="R269" s="44">
        <f>IF(A269="","",IF(N269="91–120 Days",K269,0))</f>
        <v/>
      </c>
      <c r="S269" s="44">
        <f>IF(A269="","",IF(N269="Over 120 Days",K269,0))</f>
        <v/>
      </c>
      <c r="T269" s="18" t="n"/>
      <c r="U269" s="18" t="n"/>
      <c r="V269" s="42" t="n"/>
      <c r="W269" s="42" t="n"/>
      <c r="X269" s="18" t="n"/>
      <c r="Y269" s="23">
        <f>IF(A269="","",IF(K269&lt;=0,"Closed/Credit",IF(OR(U269="Yes",M269&gt;120,AND(W269&lt;&gt;"",W269&lt;=Dashboard!$B$4)),"Critical",IF(OR(K269&gt;=Dashboard!$B$6,M269&gt;90),"High",IF(OR(M269&gt;60,W269=""),"Medium","Routine")))))</f>
        <v/>
      </c>
      <c r="Z269" s="24" t="n"/>
      <c r="AA269" s="25">
        <f>IF(A269="","",IF(COUNTIF($A$2:$A$501,A269)&gt;1,"Duplicate AR Record ID",IF(B269="","Missing clinic",IF(C269="","Missing account ID",IF(D269="","Missing payer",IF(F269="","Missing service date",IF(H269="","Missing original charge","")))))))</f>
        <v/>
      </c>
    </row>
    <row r="270">
      <c r="A270" s="18" t="n"/>
      <c r="B270" s="18" t="n"/>
      <c r="C270" s="18" t="n"/>
      <c r="D270" s="18" t="n"/>
      <c r="E270" s="18" t="n"/>
      <c r="F270" s="42" t="n"/>
      <c r="G270" s="42" t="n"/>
      <c r="H270" s="43" t="n"/>
      <c r="I270" s="43" t="n"/>
      <c r="J270" s="43" t="n"/>
      <c r="K270" s="44">
        <f>IF(A270="","",H270-I270-J270)</f>
        <v/>
      </c>
      <c r="L270" s="45">
        <f>IF(A270="","",IF(Dashboard!$B$5="Claim Submitted Date",IF(G270&lt;&gt;"",G270,F270),F270))</f>
        <v/>
      </c>
      <c r="M270" s="23">
        <f>IF(OR(A270="",L270="",Dashboard!$B$4=""),"",MAX(0,Dashboard!$B$4-L270))</f>
        <v/>
      </c>
      <c r="N270" s="23">
        <f>IF(M270="","",IF(M270&lt;=30,"0–30 Days",IF(M270&lt;=60,"31–60 Days",IF(M270&lt;=90,"61–90 Days",IF(M270&lt;=120,"91–120 Days","Over 120 Days")))))</f>
        <v/>
      </c>
      <c r="O270" s="44">
        <f>IF(A270="","",IF(N270="0–30 Days",K270,0))</f>
        <v/>
      </c>
      <c r="P270" s="44">
        <f>IF(A270="","",IF(N270="31–60 Days",K270,0))</f>
        <v/>
      </c>
      <c r="Q270" s="44">
        <f>IF(A270="","",IF(N270="61–90 Days",K270,0))</f>
        <v/>
      </c>
      <c r="R270" s="44">
        <f>IF(A270="","",IF(N270="91–120 Days",K270,0))</f>
        <v/>
      </c>
      <c r="S270" s="44">
        <f>IF(A270="","",IF(N270="Over 120 Days",K270,0))</f>
        <v/>
      </c>
      <c r="T270" s="18" t="n"/>
      <c r="U270" s="18" t="n"/>
      <c r="V270" s="42" t="n"/>
      <c r="W270" s="42" t="n"/>
      <c r="X270" s="18" t="n"/>
      <c r="Y270" s="23">
        <f>IF(A270="","",IF(K270&lt;=0,"Closed/Credit",IF(OR(U270="Yes",M270&gt;120,AND(W270&lt;&gt;"",W270&lt;=Dashboard!$B$4)),"Critical",IF(OR(K270&gt;=Dashboard!$B$6,M270&gt;90),"High",IF(OR(M270&gt;60,W270=""),"Medium","Routine")))))</f>
        <v/>
      </c>
      <c r="Z270" s="24" t="n"/>
      <c r="AA270" s="25">
        <f>IF(A270="","",IF(COUNTIF($A$2:$A$501,A270)&gt;1,"Duplicate AR Record ID",IF(B270="","Missing clinic",IF(C270="","Missing account ID",IF(D270="","Missing payer",IF(F270="","Missing service date",IF(H270="","Missing original charge","")))))))</f>
        <v/>
      </c>
    </row>
    <row r="271">
      <c r="A271" s="18" t="n"/>
      <c r="B271" s="18" t="n"/>
      <c r="C271" s="18" t="n"/>
      <c r="D271" s="18" t="n"/>
      <c r="E271" s="18" t="n"/>
      <c r="F271" s="42" t="n"/>
      <c r="G271" s="42" t="n"/>
      <c r="H271" s="43" t="n"/>
      <c r="I271" s="43" t="n"/>
      <c r="J271" s="43" t="n"/>
      <c r="K271" s="44">
        <f>IF(A271="","",H271-I271-J271)</f>
        <v/>
      </c>
      <c r="L271" s="45">
        <f>IF(A271="","",IF(Dashboard!$B$5="Claim Submitted Date",IF(G271&lt;&gt;"",G271,F271),F271))</f>
        <v/>
      </c>
      <c r="M271" s="23">
        <f>IF(OR(A271="",L271="",Dashboard!$B$4=""),"",MAX(0,Dashboard!$B$4-L271))</f>
        <v/>
      </c>
      <c r="N271" s="23">
        <f>IF(M271="","",IF(M271&lt;=30,"0–30 Days",IF(M271&lt;=60,"31–60 Days",IF(M271&lt;=90,"61–90 Days",IF(M271&lt;=120,"91–120 Days","Over 120 Days")))))</f>
        <v/>
      </c>
      <c r="O271" s="44">
        <f>IF(A271="","",IF(N271="0–30 Days",K271,0))</f>
        <v/>
      </c>
      <c r="P271" s="44">
        <f>IF(A271="","",IF(N271="31–60 Days",K271,0))</f>
        <v/>
      </c>
      <c r="Q271" s="44">
        <f>IF(A271="","",IF(N271="61–90 Days",K271,0))</f>
        <v/>
      </c>
      <c r="R271" s="44">
        <f>IF(A271="","",IF(N271="91–120 Days",K271,0))</f>
        <v/>
      </c>
      <c r="S271" s="44">
        <f>IF(A271="","",IF(N271="Over 120 Days",K271,0))</f>
        <v/>
      </c>
      <c r="T271" s="18" t="n"/>
      <c r="U271" s="18" t="n"/>
      <c r="V271" s="42" t="n"/>
      <c r="W271" s="42" t="n"/>
      <c r="X271" s="18" t="n"/>
      <c r="Y271" s="23">
        <f>IF(A271="","",IF(K271&lt;=0,"Closed/Credit",IF(OR(U271="Yes",M271&gt;120,AND(W271&lt;&gt;"",W271&lt;=Dashboard!$B$4)),"Critical",IF(OR(K271&gt;=Dashboard!$B$6,M271&gt;90),"High",IF(OR(M271&gt;60,W271=""),"Medium","Routine")))))</f>
        <v/>
      </c>
      <c r="Z271" s="24" t="n"/>
      <c r="AA271" s="25">
        <f>IF(A271="","",IF(COUNTIF($A$2:$A$501,A271)&gt;1,"Duplicate AR Record ID",IF(B271="","Missing clinic",IF(C271="","Missing account ID",IF(D271="","Missing payer",IF(F271="","Missing service date",IF(H271="","Missing original charge","")))))))</f>
        <v/>
      </c>
    </row>
    <row r="272">
      <c r="A272" s="18" t="n"/>
      <c r="B272" s="18" t="n"/>
      <c r="C272" s="18" t="n"/>
      <c r="D272" s="18" t="n"/>
      <c r="E272" s="18" t="n"/>
      <c r="F272" s="42" t="n"/>
      <c r="G272" s="42" t="n"/>
      <c r="H272" s="43" t="n"/>
      <c r="I272" s="43" t="n"/>
      <c r="J272" s="43" t="n"/>
      <c r="K272" s="44">
        <f>IF(A272="","",H272-I272-J272)</f>
        <v/>
      </c>
      <c r="L272" s="45">
        <f>IF(A272="","",IF(Dashboard!$B$5="Claim Submitted Date",IF(G272&lt;&gt;"",G272,F272),F272))</f>
        <v/>
      </c>
      <c r="M272" s="23">
        <f>IF(OR(A272="",L272="",Dashboard!$B$4=""),"",MAX(0,Dashboard!$B$4-L272))</f>
        <v/>
      </c>
      <c r="N272" s="23">
        <f>IF(M272="","",IF(M272&lt;=30,"0–30 Days",IF(M272&lt;=60,"31–60 Days",IF(M272&lt;=90,"61–90 Days",IF(M272&lt;=120,"91–120 Days","Over 120 Days")))))</f>
        <v/>
      </c>
      <c r="O272" s="44">
        <f>IF(A272="","",IF(N272="0–30 Days",K272,0))</f>
        <v/>
      </c>
      <c r="P272" s="44">
        <f>IF(A272="","",IF(N272="31–60 Days",K272,0))</f>
        <v/>
      </c>
      <c r="Q272" s="44">
        <f>IF(A272="","",IF(N272="61–90 Days",K272,0))</f>
        <v/>
      </c>
      <c r="R272" s="44">
        <f>IF(A272="","",IF(N272="91–120 Days",K272,0))</f>
        <v/>
      </c>
      <c r="S272" s="44">
        <f>IF(A272="","",IF(N272="Over 120 Days",K272,0))</f>
        <v/>
      </c>
      <c r="T272" s="18" t="n"/>
      <c r="U272" s="18" t="n"/>
      <c r="V272" s="42" t="n"/>
      <c r="W272" s="42" t="n"/>
      <c r="X272" s="18" t="n"/>
      <c r="Y272" s="23">
        <f>IF(A272="","",IF(K272&lt;=0,"Closed/Credit",IF(OR(U272="Yes",M272&gt;120,AND(W272&lt;&gt;"",W272&lt;=Dashboard!$B$4)),"Critical",IF(OR(K272&gt;=Dashboard!$B$6,M272&gt;90),"High",IF(OR(M272&gt;60,W272=""),"Medium","Routine")))))</f>
        <v/>
      </c>
      <c r="Z272" s="24" t="n"/>
      <c r="AA272" s="25">
        <f>IF(A272="","",IF(COUNTIF($A$2:$A$501,A272)&gt;1,"Duplicate AR Record ID",IF(B272="","Missing clinic",IF(C272="","Missing account ID",IF(D272="","Missing payer",IF(F272="","Missing service date",IF(H272="","Missing original charge","")))))))</f>
        <v/>
      </c>
    </row>
    <row r="273">
      <c r="A273" s="18" t="n"/>
      <c r="B273" s="18" t="n"/>
      <c r="C273" s="18" t="n"/>
      <c r="D273" s="18" t="n"/>
      <c r="E273" s="18" t="n"/>
      <c r="F273" s="42" t="n"/>
      <c r="G273" s="42" t="n"/>
      <c r="H273" s="43" t="n"/>
      <c r="I273" s="43" t="n"/>
      <c r="J273" s="43" t="n"/>
      <c r="K273" s="44">
        <f>IF(A273="","",H273-I273-J273)</f>
        <v/>
      </c>
      <c r="L273" s="45">
        <f>IF(A273="","",IF(Dashboard!$B$5="Claim Submitted Date",IF(G273&lt;&gt;"",G273,F273),F273))</f>
        <v/>
      </c>
      <c r="M273" s="23">
        <f>IF(OR(A273="",L273="",Dashboard!$B$4=""),"",MAX(0,Dashboard!$B$4-L273))</f>
        <v/>
      </c>
      <c r="N273" s="23">
        <f>IF(M273="","",IF(M273&lt;=30,"0–30 Days",IF(M273&lt;=60,"31–60 Days",IF(M273&lt;=90,"61–90 Days",IF(M273&lt;=120,"91–120 Days","Over 120 Days")))))</f>
        <v/>
      </c>
      <c r="O273" s="44">
        <f>IF(A273="","",IF(N273="0–30 Days",K273,0))</f>
        <v/>
      </c>
      <c r="P273" s="44">
        <f>IF(A273="","",IF(N273="31–60 Days",K273,0))</f>
        <v/>
      </c>
      <c r="Q273" s="44">
        <f>IF(A273="","",IF(N273="61–90 Days",K273,0))</f>
        <v/>
      </c>
      <c r="R273" s="44">
        <f>IF(A273="","",IF(N273="91–120 Days",K273,0))</f>
        <v/>
      </c>
      <c r="S273" s="44">
        <f>IF(A273="","",IF(N273="Over 120 Days",K273,0))</f>
        <v/>
      </c>
      <c r="T273" s="18" t="n"/>
      <c r="U273" s="18" t="n"/>
      <c r="V273" s="42" t="n"/>
      <c r="W273" s="42" t="n"/>
      <c r="X273" s="18" t="n"/>
      <c r="Y273" s="23">
        <f>IF(A273="","",IF(K273&lt;=0,"Closed/Credit",IF(OR(U273="Yes",M273&gt;120,AND(W273&lt;&gt;"",W273&lt;=Dashboard!$B$4)),"Critical",IF(OR(K273&gt;=Dashboard!$B$6,M273&gt;90),"High",IF(OR(M273&gt;60,W273=""),"Medium","Routine")))))</f>
        <v/>
      </c>
      <c r="Z273" s="24" t="n"/>
      <c r="AA273" s="25">
        <f>IF(A273="","",IF(COUNTIF($A$2:$A$501,A273)&gt;1,"Duplicate AR Record ID",IF(B273="","Missing clinic",IF(C273="","Missing account ID",IF(D273="","Missing payer",IF(F273="","Missing service date",IF(H273="","Missing original charge","")))))))</f>
        <v/>
      </c>
    </row>
    <row r="274">
      <c r="A274" s="18" t="n"/>
      <c r="B274" s="18" t="n"/>
      <c r="C274" s="18" t="n"/>
      <c r="D274" s="18" t="n"/>
      <c r="E274" s="18" t="n"/>
      <c r="F274" s="42" t="n"/>
      <c r="G274" s="42" t="n"/>
      <c r="H274" s="43" t="n"/>
      <c r="I274" s="43" t="n"/>
      <c r="J274" s="43" t="n"/>
      <c r="K274" s="44">
        <f>IF(A274="","",H274-I274-J274)</f>
        <v/>
      </c>
      <c r="L274" s="45">
        <f>IF(A274="","",IF(Dashboard!$B$5="Claim Submitted Date",IF(G274&lt;&gt;"",G274,F274),F274))</f>
        <v/>
      </c>
      <c r="M274" s="23">
        <f>IF(OR(A274="",L274="",Dashboard!$B$4=""),"",MAX(0,Dashboard!$B$4-L274))</f>
        <v/>
      </c>
      <c r="N274" s="23">
        <f>IF(M274="","",IF(M274&lt;=30,"0–30 Days",IF(M274&lt;=60,"31–60 Days",IF(M274&lt;=90,"61–90 Days",IF(M274&lt;=120,"91–120 Days","Over 120 Days")))))</f>
        <v/>
      </c>
      <c r="O274" s="44">
        <f>IF(A274="","",IF(N274="0–30 Days",K274,0))</f>
        <v/>
      </c>
      <c r="P274" s="44">
        <f>IF(A274="","",IF(N274="31–60 Days",K274,0))</f>
        <v/>
      </c>
      <c r="Q274" s="44">
        <f>IF(A274="","",IF(N274="61–90 Days",K274,0))</f>
        <v/>
      </c>
      <c r="R274" s="44">
        <f>IF(A274="","",IF(N274="91–120 Days",K274,0))</f>
        <v/>
      </c>
      <c r="S274" s="44">
        <f>IF(A274="","",IF(N274="Over 120 Days",K274,0))</f>
        <v/>
      </c>
      <c r="T274" s="18" t="n"/>
      <c r="U274" s="18" t="n"/>
      <c r="V274" s="42" t="n"/>
      <c r="W274" s="42" t="n"/>
      <c r="X274" s="18" t="n"/>
      <c r="Y274" s="23">
        <f>IF(A274="","",IF(K274&lt;=0,"Closed/Credit",IF(OR(U274="Yes",M274&gt;120,AND(W274&lt;&gt;"",W274&lt;=Dashboard!$B$4)),"Critical",IF(OR(K274&gt;=Dashboard!$B$6,M274&gt;90),"High",IF(OR(M274&gt;60,W274=""),"Medium","Routine")))))</f>
        <v/>
      </c>
      <c r="Z274" s="24" t="n"/>
      <c r="AA274" s="25">
        <f>IF(A274="","",IF(COUNTIF($A$2:$A$501,A274)&gt;1,"Duplicate AR Record ID",IF(B274="","Missing clinic",IF(C274="","Missing account ID",IF(D274="","Missing payer",IF(F274="","Missing service date",IF(H274="","Missing original charge","")))))))</f>
        <v/>
      </c>
    </row>
    <row r="275">
      <c r="A275" s="18" t="n"/>
      <c r="B275" s="18" t="n"/>
      <c r="C275" s="18" t="n"/>
      <c r="D275" s="18" t="n"/>
      <c r="E275" s="18" t="n"/>
      <c r="F275" s="42" t="n"/>
      <c r="G275" s="42" t="n"/>
      <c r="H275" s="43" t="n"/>
      <c r="I275" s="43" t="n"/>
      <c r="J275" s="43" t="n"/>
      <c r="K275" s="44">
        <f>IF(A275="","",H275-I275-J275)</f>
        <v/>
      </c>
      <c r="L275" s="45">
        <f>IF(A275="","",IF(Dashboard!$B$5="Claim Submitted Date",IF(G275&lt;&gt;"",G275,F275),F275))</f>
        <v/>
      </c>
      <c r="M275" s="23">
        <f>IF(OR(A275="",L275="",Dashboard!$B$4=""),"",MAX(0,Dashboard!$B$4-L275))</f>
        <v/>
      </c>
      <c r="N275" s="23">
        <f>IF(M275="","",IF(M275&lt;=30,"0–30 Days",IF(M275&lt;=60,"31–60 Days",IF(M275&lt;=90,"61–90 Days",IF(M275&lt;=120,"91–120 Days","Over 120 Days")))))</f>
        <v/>
      </c>
      <c r="O275" s="44">
        <f>IF(A275="","",IF(N275="0–30 Days",K275,0))</f>
        <v/>
      </c>
      <c r="P275" s="44">
        <f>IF(A275="","",IF(N275="31–60 Days",K275,0))</f>
        <v/>
      </c>
      <c r="Q275" s="44">
        <f>IF(A275="","",IF(N275="61–90 Days",K275,0))</f>
        <v/>
      </c>
      <c r="R275" s="44">
        <f>IF(A275="","",IF(N275="91–120 Days",K275,0))</f>
        <v/>
      </c>
      <c r="S275" s="44">
        <f>IF(A275="","",IF(N275="Over 120 Days",K275,0))</f>
        <v/>
      </c>
      <c r="T275" s="18" t="n"/>
      <c r="U275" s="18" t="n"/>
      <c r="V275" s="42" t="n"/>
      <c r="W275" s="42" t="n"/>
      <c r="X275" s="18" t="n"/>
      <c r="Y275" s="23">
        <f>IF(A275="","",IF(K275&lt;=0,"Closed/Credit",IF(OR(U275="Yes",M275&gt;120,AND(W275&lt;&gt;"",W275&lt;=Dashboard!$B$4)),"Critical",IF(OR(K275&gt;=Dashboard!$B$6,M275&gt;90),"High",IF(OR(M275&gt;60,W275=""),"Medium","Routine")))))</f>
        <v/>
      </c>
      <c r="Z275" s="24" t="n"/>
      <c r="AA275" s="25">
        <f>IF(A275="","",IF(COUNTIF($A$2:$A$501,A275)&gt;1,"Duplicate AR Record ID",IF(B275="","Missing clinic",IF(C275="","Missing account ID",IF(D275="","Missing payer",IF(F275="","Missing service date",IF(H275="","Missing original charge","")))))))</f>
        <v/>
      </c>
    </row>
    <row r="276">
      <c r="A276" s="18" t="n"/>
      <c r="B276" s="18" t="n"/>
      <c r="C276" s="18" t="n"/>
      <c r="D276" s="18" t="n"/>
      <c r="E276" s="18" t="n"/>
      <c r="F276" s="42" t="n"/>
      <c r="G276" s="42" t="n"/>
      <c r="H276" s="43" t="n"/>
      <c r="I276" s="43" t="n"/>
      <c r="J276" s="43" t="n"/>
      <c r="K276" s="44">
        <f>IF(A276="","",H276-I276-J276)</f>
        <v/>
      </c>
      <c r="L276" s="45">
        <f>IF(A276="","",IF(Dashboard!$B$5="Claim Submitted Date",IF(G276&lt;&gt;"",G276,F276),F276))</f>
        <v/>
      </c>
      <c r="M276" s="23">
        <f>IF(OR(A276="",L276="",Dashboard!$B$4=""),"",MAX(0,Dashboard!$B$4-L276))</f>
        <v/>
      </c>
      <c r="N276" s="23">
        <f>IF(M276="","",IF(M276&lt;=30,"0–30 Days",IF(M276&lt;=60,"31–60 Days",IF(M276&lt;=90,"61–90 Days",IF(M276&lt;=120,"91–120 Days","Over 120 Days")))))</f>
        <v/>
      </c>
      <c r="O276" s="44">
        <f>IF(A276="","",IF(N276="0–30 Days",K276,0))</f>
        <v/>
      </c>
      <c r="P276" s="44">
        <f>IF(A276="","",IF(N276="31–60 Days",K276,0))</f>
        <v/>
      </c>
      <c r="Q276" s="44">
        <f>IF(A276="","",IF(N276="61–90 Days",K276,0))</f>
        <v/>
      </c>
      <c r="R276" s="44">
        <f>IF(A276="","",IF(N276="91–120 Days",K276,0))</f>
        <v/>
      </c>
      <c r="S276" s="44">
        <f>IF(A276="","",IF(N276="Over 120 Days",K276,0))</f>
        <v/>
      </c>
      <c r="T276" s="18" t="n"/>
      <c r="U276" s="18" t="n"/>
      <c r="V276" s="42" t="n"/>
      <c r="W276" s="42" t="n"/>
      <c r="X276" s="18" t="n"/>
      <c r="Y276" s="23">
        <f>IF(A276="","",IF(K276&lt;=0,"Closed/Credit",IF(OR(U276="Yes",M276&gt;120,AND(W276&lt;&gt;"",W276&lt;=Dashboard!$B$4)),"Critical",IF(OR(K276&gt;=Dashboard!$B$6,M276&gt;90),"High",IF(OR(M276&gt;60,W276=""),"Medium","Routine")))))</f>
        <v/>
      </c>
      <c r="Z276" s="24" t="n"/>
      <c r="AA276" s="25">
        <f>IF(A276="","",IF(COUNTIF($A$2:$A$501,A276)&gt;1,"Duplicate AR Record ID",IF(B276="","Missing clinic",IF(C276="","Missing account ID",IF(D276="","Missing payer",IF(F276="","Missing service date",IF(H276="","Missing original charge","")))))))</f>
        <v/>
      </c>
    </row>
    <row r="277">
      <c r="A277" s="18" t="n"/>
      <c r="B277" s="18" t="n"/>
      <c r="C277" s="18" t="n"/>
      <c r="D277" s="18" t="n"/>
      <c r="E277" s="18" t="n"/>
      <c r="F277" s="42" t="n"/>
      <c r="G277" s="42" t="n"/>
      <c r="H277" s="43" t="n"/>
      <c r="I277" s="43" t="n"/>
      <c r="J277" s="43" t="n"/>
      <c r="K277" s="44">
        <f>IF(A277="","",H277-I277-J277)</f>
        <v/>
      </c>
      <c r="L277" s="45">
        <f>IF(A277="","",IF(Dashboard!$B$5="Claim Submitted Date",IF(G277&lt;&gt;"",G277,F277),F277))</f>
        <v/>
      </c>
      <c r="M277" s="23">
        <f>IF(OR(A277="",L277="",Dashboard!$B$4=""),"",MAX(0,Dashboard!$B$4-L277))</f>
        <v/>
      </c>
      <c r="N277" s="23">
        <f>IF(M277="","",IF(M277&lt;=30,"0–30 Days",IF(M277&lt;=60,"31–60 Days",IF(M277&lt;=90,"61–90 Days",IF(M277&lt;=120,"91–120 Days","Over 120 Days")))))</f>
        <v/>
      </c>
      <c r="O277" s="44">
        <f>IF(A277="","",IF(N277="0–30 Days",K277,0))</f>
        <v/>
      </c>
      <c r="P277" s="44">
        <f>IF(A277="","",IF(N277="31–60 Days",K277,0))</f>
        <v/>
      </c>
      <c r="Q277" s="44">
        <f>IF(A277="","",IF(N277="61–90 Days",K277,0))</f>
        <v/>
      </c>
      <c r="R277" s="44">
        <f>IF(A277="","",IF(N277="91–120 Days",K277,0))</f>
        <v/>
      </c>
      <c r="S277" s="44">
        <f>IF(A277="","",IF(N277="Over 120 Days",K277,0))</f>
        <v/>
      </c>
      <c r="T277" s="18" t="n"/>
      <c r="U277" s="18" t="n"/>
      <c r="V277" s="42" t="n"/>
      <c r="W277" s="42" t="n"/>
      <c r="X277" s="18" t="n"/>
      <c r="Y277" s="23">
        <f>IF(A277="","",IF(K277&lt;=0,"Closed/Credit",IF(OR(U277="Yes",M277&gt;120,AND(W277&lt;&gt;"",W277&lt;=Dashboard!$B$4)),"Critical",IF(OR(K277&gt;=Dashboard!$B$6,M277&gt;90),"High",IF(OR(M277&gt;60,W277=""),"Medium","Routine")))))</f>
        <v/>
      </c>
      <c r="Z277" s="24" t="n"/>
      <c r="AA277" s="25">
        <f>IF(A277="","",IF(COUNTIF($A$2:$A$501,A277)&gt;1,"Duplicate AR Record ID",IF(B277="","Missing clinic",IF(C277="","Missing account ID",IF(D277="","Missing payer",IF(F277="","Missing service date",IF(H277="","Missing original charge","")))))))</f>
        <v/>
      </c>
    </row>
    <row r="278">
      <c r="A278" s="18" t="n"/>
      <c r="B278" s="18" t="n"/>
      <c r="C278" s="18" t="n"/>
      <c r="D278" s="18" t="n"/>
      <c r="E278" s="18" t="n"/>
      <c r="F278" s="42" t="n"/>
      <c r="G278" s="42" t="n"/>
      <c r="H278" s="43" t="n"/>
      <c r="I278" s="43" t="n"/>
      <c r="J278" s="43" t="n"/>
      <c r="K278" s="44">
        <f>IF(A278="","",H278-I278-J278)</f>
        <v/>
      </c>
      <c r="L278" s="45">
        <f>IF(A278="","",IF(Dashboard!$B$5="Claim Submitted Date",IF(G278&lt;&gt;"",G278,F278),F278))</f>
        <v/>
      </c>
      <c r="M278" s="23">
        <f>IF(OR(A278="",L278="",Dashboard!$B$4=""),"",MAX(0,Dashboard!$B$4-L278))</f>
        <v/>
      </c>
      <c r="N278" s="23">
        <f>IF(M278="","",IF(M278&lt;=30,"0–30 Days",IF(M278&lt;=60,"31–60 Days",IF(M278&lt;=90,"61–90 Days",IF(M278&lt;=120,"91–120 Days","Over 120 Days")))))</f>
        <v/>
      </c>
      <c r="O278" s="44">
        <f>IF(A278="","",IF(N278="0–30 Days",K278,0))</f>
        <v/>
      </c>
      <c r="P278" s="44">
        <f>IF(A278="","",IF(N278="31–60 Days",K278,0))</f>
        <v/>
      </c>
      <c r="Q278" s="44">
        <f>IF(A278="","",IF(N278="61–90 Days",K278,0))</f>
        <v/>
      </c>
      <c r="R278" s="44">
        <f>IF(A278="","",IF(N278="91–120 Days",K278,0))</f>
        <v/>
      </c>
      <c r="S278" s="44">
        <f>IF(A278="","",IF(N278="Over 120 Days",K278,0))</f>
        <v/>
      </c>
      <c r="T278" s="18" t="n"/>
      <c r="U278" s="18" t="n"/>
      <c r="V278" s="42" t="n"/>
      <c r="W278" s="42" t="n"/>
      <c r="X278" s="18" t="n"/>
      <c r="Y278" s="23">
        <f>IF(A278="","",IF(K278&lt;=0,"Closed/Credit",IF(OR(U278="Yes",M278&gt;120,AND(W278&lt;&gt;"",W278&lt;=Dashboard!$B$4)),"Critical",IF(OR(K278&gt;=Dashboard!$B$6,M278&gt;90),"High",IF(OR(M278&gt;60,W278=""),"Medium","Routine")))))</f>
        <v/>
      </c>
      <c r="Z278" s="24" t="n"/>
      <c r="AA278" s="25">
        <f>IF(A278="","",IF(COUNTIF($A$2:$A$501,A278)&gt;1,"Duplicate AR Record ID",IF(B278="","Missing clinic",IF(C278="","Missing account ID",IF(D278="","Missing payer",IF(F278="","Missing service date",IF(H278="","Missing original charge","")))))))</f>
        <v/>
      </c>
    </row>
    <row r="279">
      <c r="A279" s="18" t="n"/>
      <c r="B279" s="18" t="n"/>
      <c r="C279" s="18" t="n"/>
      <c r="D279" s="18" t="n"/>
      <c r="E279" s="18" t="n"/>
      <c r="F279" s="42" t="n"/>
      <c r="G279" s="42" t="n"/>
      <c r="H279" s="43" t="n"/>
      <c r="I279" s="43" t="n"/>
      <c r="J279" s="43" t="n"/>
      <c r="K279" s="44">
        <f>IF(A279="","",H279-I279-J279)</f>
        <v/>
      </c>
      <c r="L279" s="45">
        <f>IF(A279="","",IF(Dashboard!$B$5="Claim Submitted Date",IF(G279&lt;&gt;"",G279,F279),F279))</f>
        <v/>
      </c>
      <c r="M279" s="23">
        <f>IF(OR(A279="",L279="",Dashboard!$B$4=""),"",MAX(0,Dashboard!$B$4-L279))</f>
        <v/>
      </c>
      <c r="N279" s="23">
        <f>IF(M279="","",IF(M279&lt;=30,"0–30 Days",IF(M279&lt;=60,"31–60 Days",IF(M279&lt;=90,"61–90 Days",IF(M279&lt;=120,"91–120 Days","Over 120 Days")))))</f>
        <v/>
      </c>
      <c r="O279" s="44">
        <f>IF(A279="","",IF(N279="0–30 Days",K279,0))</f>
        <v/>
      </c>
      <c r="P279" s="44">
        <f>IF(A279="","",IF(N279="31–60 Days",K279,0))</f>
        <v/>
      </c>
      <c r="Q279" s="44">
        <f>IF(A279="","",IF(N279="61–90 Days",K279,0))</f>
        <v/>
      </c>
      <c r="R279" s="44">
        <f>IF(A279="","",IF(N279="91–120 Days",K279,0))</f>
        <v/>
      </c>
      <c r="S279" s="44">
        <f>IF(A279="","",IF(N279="Over 120 Days",K279,0))</f>
        <v/>
      </c>
      <c r="T279" s="18" t="n"/>
      <c r="U279" s="18" t="n"/>
      <c r="V279" s="42" t="n"/>
      <c r="W279" s="42" t="n"/>
      <c r="X279" s="18" t="n"/>
      <c r="Y279" s="23">
        <f>IF(A279="","",IF(K279&lt;=0,"Closed/Credit",IF(OR(U279="Yes",M279&gt;120,AND(W279&lt;&gt;"",W279&lt;=Dashboard!$B$4)),"Critical",IF(OR(K279&gt;=Dashboard!$B$6,M279&gt;90),"High",IF(OR(M279&gt;60,W279=""),"Medium","Routine")))))</f>
        <v/>
      </c>
      <c r="Z279" s="24" t="n"/>
      <c r="AA279" s="25">
        <f>IF(A279="","",IF(COUNTIF($A$2:$A$501,A279)&gt;1,"Duplicate AR Record ID",IF(B279="","Missing clinic",IF(C279="","Missing account ID",IF(D279="","Missing payer",IF(F279="","Missing service date",IF(H279="","Missing original charge","")))))))</f>
        <v/>
      </c>
    </row>
    <row r="280">
      <c r="A280" s="18" t="n"/>
      <c r="B280" s="18" t="n"/>
      <c r="C280" s="18" t="n"/>
      <c r="D280" s="18" t="n"/>
      <c r="E280" s="18" t="n"/>
      <c r="F280" s="42" t="n"/>
      <c r="G280" s="42" t="n"/>
      <c r="H280" s="43" t="n"/>
      <c r="I280" s="43" t="n"/>
      <c r="J280" s="43" t="n"/>
      <c r="K280" s="44">
        <f>IF(A280="","",H280-I280-J280)</f>
        <v/>
      </c>
      <c r="L280" s="45">
        <f>IF(A280="","",IF(Dashboard!$B$5="Claim Submitted Date",IF(G280&lt;&gt;"",G280,F280),F280))</f>
        <v/>
      </c>
      <c r="M280" s="23">
        <f>IF(OR(A280="",L280="",Dashboard!$B$4=""),"",MAX(0,Dashboard!$B$4-L280))</f>
        <v/>
      </c>
      <c r="N280" s="23">
        <f>IF(M280="","",IF(M280&lt;=30,"0–30 Days",IF(M280&lt;=60,"31–60 Days",IF(M280&lt;=90,"61–90 Days",IF(M280&lt;=120,"91–120 Days","Over 120 Days")))))</f>
        <v/>
      </c>
      <c r="O280" s="44">
        <f>IF(A280="","",IF(N280="0–30 Days",K280,0))</f>
        <v/>
      </c>
      <c r="P280" s="44">
        <f>IF(A280="","",IF(N280="31–60 Days",K280,0))</f>
        <v/>
      </c>
      <c r="Q280" s="44">
        <f>IF(A280="","",IF(N280="61–90 Days",K280,0))</f>
        <v/>
      </c>
      <c r="R280" s="44">
        <f>IF(A280="","",IF(N280="91–120 Days",K280,0))</f>
        <v/>
      </c>
      <c r="S280" s="44">
        <f>IF(A280="","",IF(N280="Over 120 Days",K280,0))</f>
        <v/>
      </c>
      <c r="T280" s="18" t="n"/>
      <c r="U280" s="18" t="n"/>
      <c r="V280" s="42" t="n"/>
      <c r="W280" s="42" t="n"/>
      <c r="X280" s="18" t="n"/>
      <c r="Y280" s="23">
        <f>IF(A280="","",IF(K280&lt;=0,"Closed/Credit",IF(OR(U280="Yes",M280&gt;120,AND(W280&lt;&gt;"",W280&lt;=Dashboard!$B$4)),"Critical",IF(OR(K280&gt;=Dashboard!$B$6,M280&gt;90),"High",IF(OR(M280&gt;60,W280=""),"Medium","Routine")))))</f>
        <v/>
      </c>
      <c r="Z280" s="24" t="n"/>
      <c r="AA280" s="25">
        <f>IF(A280="","",IF(COUNTIF($A$2:$A$501,A280)&gt;1,"Duplicate AR Record ID",IF(B280="","Missing clinic",IF(C280="","Missing account ID",IF(D280="","Missing payer",IF(F280="","Missing service date",IF(H280="","Missing original charge","")))))))</f>
        <v/>
      </c>
    </row>
    <row r="281">
      <c r="A281" s="18" t="n"/>
      <c r="B281" s="18" t="n"/>
      <c r="C281" s="18" t="n"/>
      <c r="D281" s="18" t="n"/>
      <c r="E281" s="18" t="n"/>
      <c r="F281" s="42" t="n"/>
      <c r="G281" s="42" t="n"/>
      <c r="H281" s="43" t="n"/>
      <c r="I281" s="43" t="n"/>
      <c r="J281" s="43" t="n"/>
      <c r="K281" s="44">
        <f>IF(A281="","",H281-I281-J281)</f>
        <v/>
      </c>
      <c r="L281" s="45">
        <f>IF(A281="","",IF(Dashboard!$B$5="Claim Submitted Date",IF(G281&lt;&gt;"",G281,F281),F281))</f>
        <v/>
      </c>
      <c r="M281" s="23">
        <f>IF(OR(A281="",L281="",Dashboard!$B$4=""),"",MAX(0,Dashboard!$B$4-L281))</f>
        <v/>
      </c>
      <c r="N281" s="23">
        <f>IF(M281="","",IF(M281&lt;=30,"0–30 Days",IF(M281&lt;=60,"31–60 Days",IF(M281&lt;=90,"61–90 Days",IF(M281&lt;=120,"91–120 Days","Over 120 Days")))))</f>
        <v/>
      </c>
      <c r="O281" s="44">
        <f>IF(A281="","",IF(N281="0–30 Days",K281,0))</f>
        <v/>
      </c>
      <c r="P281" s="44">
        <f>IF(A281="","",IF(N281="31–60 Days",K281,0))</f>
        <v/>
      </c>
      <c r="Q281" s="44">
        <f>IF(A281="","",IF(N281="61–90 Days",K281,0))</f>
        <v/>
      </c>
      <c r="R281" s="44">
        <f>IF(A281="","",IF(N281="91–120 Days",K281,0))</f>
        <v/>
      </c>
      <c r="S281" s="44">
        <f>IF(A281="","",IF(N281="Over 120 Days",K281,0))</f>
        <v/>
      </c>
      <c r="T281" s="18" t="n"/>
      <c r="U281" s="18" t="n"/>
      <c r="V281" s="42" t="n"/>
      <c r="W281" s="42" t="n"/>
      <c r="X281" s="18" t="n"/>
      <c r="Y281" s="23">
        <f>IF(A281="","",IF(K281&lt;=0,"Closed/Credit",IF(OR(U281="Yes",M281&gt;120,AND(W281&lt;&gt;"",W281&lt;=Dashboard!$B$4)),"Critical",IF(OR(K281&gt;=Dashboard!$B$6,M281&gt;90),"High",IF(OR(M281&gt;60,W281=""),"Medium","Routine")))))</f>
        <v/>
      </c>
      <c r="Z281" s="24" t="n"/>
      <c r="AA281" s="25">
        <f>IF(A281="","",IF(COUNTIF($A$2:$A$501,A281)&gt;1,"Duplicate AR Record ID",IF(B281="","Missing clinic",IF(C281="","Missing account ID",IF(D281="","Missing payer",IF(F281="","Missing service date",IF(H281="","Missing original charge","")))))))</f>
        <v/>
      </c>
    </row>
    <row r="282">
      <c r="A282" s="18" t="n"/>
      <c r="B282" s="18" t="n"/>
      <c r="C282" s="18" t="n"/>
      <c r="D282" s="18" t="n"/>
      <c r="E282" s="18" t="n"/>
      <c r="F282" s="42" t="n"/>
      <c r="G282" s="42" t="n"/>
      <c r="H282" s="43" t="n"/>
      <c r="I282" s="43" t="n"/>
      <c r="J282" s="43" t="n"/>
      <c r="K282" s="44">
        <f>IF(A282="","",H282-I282-J282)</f>
        <v/>
      </c>
      <c r="L282" s="45">
        <f>IF(A282="","",IF(Dashboard!$B$5="Claim Submitted Date",IF(G282&lt;&gt;"",G282,F282),F282))</f>
        <v/>
      </c>
      <c r="M282" s="23">
        <f>IF(OR(A282="",L282="",Dashboard!$B$4=""),"",MAX(0,Dashboard!$B$4-L282))</f>
        <v/>
      </c>
      <c r="N282" s="23">
        <f>IF(M282="","",IF(M282&lt;=30,"0–30 Days",IF(M282&lt;=60,"31–60 Days",IF(M282&lt;=90,"61–90 Days",IF(M282&lt;=120,"91–120 Days","Over 120 Days")))))</f>
        <v/>
      </c>
      <c r="O282" s="44">
        <f>IF(A282="","",IF(N282="0–30 Days",K282,0))</f>
        <v/>
      </c>
      <c r="P282" s="44">
        <f>IF(A282="","",IF(N282="31–60 Days",K282,0))</f>
        <v/>
      </c>
      <c r="Q282" s="44">
        <f>IF(A282="","",IF(N282="61–90 Days",K282,0))</f>
        <v/>
      </c>
      <c r="R282" s="44">
        <f>IF(A282="","",IF(N282="91–120 Days",K282,0))</f>
        <v/>
      </c>
      <c r="S282" s="44">
        <f>IF(A282="","",IF(N282="Over 120 Days",K282,0))</f>
        <v/>
      </c>
      <c r="T282" s="18" t="n"/>
      <c r="U282" s="18" t="n"/>
      <c r="V282" s="42" t="n"/>
      <c r="W282" s="42" t="n"/>
      <c r="X282" s="18" t="n"/>
      <c r="Y282" s="23">
        <f>IF(A282="","",IF(K282&lt;=0,"Closed/Credit",IF(OR(U282="Yes",M282&gt;120,AND(W282&lt;&gt;"",W282&lt;=Dashboard!$B$4)),"Critical",IF(OR(K282&gt;=Dashboard!$B$6,M282&gt;90),"High",IF(OR(M282&gt;60,W282=""),"Medium","Routine")))))</f>
        <v/>
      </c>
      <c r="Z282" s="24" t="n"/>
      <c r="AA282" s="25">
        <f>IF(A282="","",IF(COUNTIF($A$2:$A$501,A282)&gt;1,"Duplicate AR Record ID",IF(B282="","Missing clinic",IF(C282="","Missing account ID",IF(D282="","Missing payer",IF(F282="","Missing service date",IF(H282="","Missing original charge","")))))))</f>
        <v/>
      </c>
    </row>
    <row r="283">
      <c r="A283" s="18" t="n"/>
      <c r="B283" s="18" t="n"/>
      <c r="C283" s="18" t="n"/>
      <c r="D283" s="18" t="n"/>
      <c r="E283" s="18" t="n"/>
      <c r="F283" s="42" t="n"/>
      <c r="G283" s="42" t="n"/>
      <c r="H283" s="43" t="n"/>
      <c r="I283" s="43" t="n"/>
      <c r="J283" s="43" t="n"/>
      <c r="K283" s="44">
        <f>IF(A283="","",H283-I283-J283)</f>
        <v/>
      </c>
      <c r="L283" s="45">
        <f>IF(A283="","",IF(Dashboard!$B$5="Claim Submitted Date",IF(G283&lt;&gt;"",G283,F283),F283))</f>
        <v/>
      </c>
      <c r="M283" s="23">
        <f>IF(OR(A283="",L283="",Dashboard!$B$4=""),"",MAX(0,Dashboard!$B$4-L283))</f>
        <v/>
      </c>
      <c r="N283" s="23">
        <f>IF(M283="","",IF(M283&lt;=30,"0–30 Days",IF(M283&lt;=60,"31–60 Days",IF(M283&lt;=90,"61–90 Days",IF(M283&lt;=120,"91–120 Days","Over 120 Days")))))</f>
        <v/>
      </c>
      <c r="O283" s="44">
        <f>IF(A283="","",IF(N283="0–30 Days",K283,0))</f>
        <v/>
      </c>
      <c r="P283" s="44">
        <f>IF(A283="","",IF(N283="31–60 Days",K283,0))</f>
        <v/>
      </c>
      <c r="Q283" s="44">
        <f>IF(A283="","",IF(N283="61–90 Days",K283,0))</f>
        <v/>
      </c>
      <c r="R283" s="44">
        <f>IF(A283="","",IF(N283="91–120 Days",K283,0))</f>
        <v/>
      </c>
      <c r="S283" s="44">
        <f>IF(A283="","",IF(N283="Over 120 Days",K283,0))</f>
        <v/>
      </c>
      <c r="T283" s="18" t="n"/>
      <c r="U283" s="18" t="n"/>
      <c r="V283" s="42" t="n"/>
      <c r="W283" s="42" t="n"/>
      <c r="X283" s="18" t="n"/>
      <c r="Y283" s="23">
        <f>IF(A283="","",IF(K283&lt;=0,"Closed/Credit",IF(OR(U283="Yes",M283&gt;120,AND(W283&lt;&gt;"",W283&lt;=Dashboard!$B$4)),"Critical",IF(OR(K283&gt;=Dashboard!$B$6,M283&gt;90),"High",IF(OR(M283&gt;60,W283=""),"Medium","Routine")))))</f>
        <v/>
      </c>
      <c r="Z283" s="24" t="n"/>
      <c r="AA283" s="25">
        <f>IF(A283="","",IF(COUNTIF($A$2:$A$501,A283)&gt;1,"Duplicate AR Record ID",IF(B283="","Missing clinic",IF(C283="","Missing account ID",IF(D283="","Missing payer",IF(F283="","Missing service date",IF(H283="","Missing original charge","")))))))</f>
        <v/>
      </c>
    </row>
    <row r="284">
      <c r="A284" s="18" t="n"/>
      <c r="B284" s="18" t="n"/>
      <c r="C284" s="18" t="n"/>
      <c r="D284" s="18" t="n"/>
      <c r="E284" s="18" t="n"/>
      <c r="F284" s="42" t="n"/>
      <c r="G284" s="42" t="n"/>
      <c r="H284" s="43" t="n"/>
      <c r="I284" s="43" t="n"/>
      <c r="J284" s="43" t="n"/>
      <c r="K284" s="44">
        <f>IF(A284="","",H284-I284-J284)</f>
        <v/>
      </c>
      <c r="L284" s="45">
        <f>IF(A284="","",IF(Dashboard!$B$5="Claim Submitted Date",IF(G284&lt;&gt;"",G284,F284),F284))</f>
        <v/>
      </c>
      <c r="M284" s="23">
        <f>IF(OR(A284="",L284="",Dashboard!$B$4=""),"",MAX(0,Dashboard!$B$4-L284))</f>
        <v/>
      </c>
      <c r="N284" s="23">
        <f>IF(M284="","",IF(M284&lt;=30,"0–30 Days",IF(M284&lt;=60,"31–60 Days",IF(M284&lt;=90,"61–90 Days",IF(M284&lt;=120,"91–120 Days","Over 120 Days")))))</f>
        <v/>
      </c>
      <c r="O284" s="44">
        <f>IF(A284="","",IF(N284="0–30 Days",K284,0))</f>
        <v/>
      </c>
      <c r="P284" s="44">
        <f>IF(A284="","",IF(N284="31–60 Days",K284,0))</f>
        <v/>
      </c>
      <c r="Q284" s="44">
        <f>IF(A284="","",IF(N284="61–90 Days",K284,0))</f>
        <v/>
      </c>
      <c r="R284" s="44">
        <f>IF(A284="","",IF(N284="91–120 Days",K284,0))</f>
        <v/>
      </c>
      <c r="S284" s="44">
        <f>IF(A284="","",IF(N284="Over 120 Days",K284,0))</f>
        <v/>
      </c>
      <c r="T284" s="18" t="n"/>
      <c r="U284" s="18" t="n"/>
      <c r="V284" s="42" t="n"/>
      <c r="W284" s="42" t="n"/>
      <c r="X284" s="18" t="n"/>
      <c r="Y284" s="23">
        <f>IF(A284="","",IF(K284&lt;=0,"Closed/Credit",IF(OR(U284="Yes",M284&gt;120,AND(W284&lt;&gt;"",W284&lt;=Dashboard!$B$4)),"Critical",IF(OR(K284&gt;=Dashboard!$B$6,M284&gt;90),"High",IF(OR(M284&gt;60,W284=""),"Medium","Routine")))))</f>
        <v/>
      </c>
      <c r="Z284" s="24" t="n"/>
      <c r="AA284" s="25">
        <f>IF(A284="","",IF(COUNTIF($A$2:$A$501,A284)&gt;1,"Duplicate AR Record ID",IF(B284="","Missing clinic",IF(C284="","Missing account ID",IF(D284="","Missing payer",IF(F284="","Missing service date",IF(H284="","Missing original charge","")))))))</f>
        <v/>
      </c>
    </row>
    <row r="285">
      <c r="A285" s="18" t="n"/>
      <c r="B285" s="18" t="n"/>
      <c r="C285" s="18" t="n"/>
      <c r="D285" s="18" t="n"/>
      <c r="E285" s="18" t="n"/>
      <c r="F285" s="42" t="n"/>
      <c r="G285" s="42" t="n"/>
      <c r="H285" s="43" t="n"/>
      <c r="I285" s="43" t="n"/>
      <c r="J285" s="43" t="n"/>
      <c r="K285" s="44">
        <f>IF(A285="","",H285-I285-J285)</f>
        <v/>
      </c>
      <c r="L285" s="45">
        <f>IF(A285="","",IF(Dashboard!$B$5="Claim Submitted Date",IF(G285&lt;&gt;"",G285,F285),F285))</f>
        <v/>
      </c>
      <c r="M285" s="23">
        <f>IF(OR(A285="",L285="",Dashboard!$B$4=""),"",MAX(0,Dashboard!$B$4-L285))</f>
        <v/>
      </c>
      <c r="N285" s="23">
        <f>IF(M285="","",IF(M285&lt;=30,"0–30 Days",IF(M285&lt;=60,"31–60 Days",IF(M285&lt;=90,"61–90 Days",IF(M285&lt;=120,"91–120 Days","Over 120 Days")))))</f>
        <v/>
      </c>
      <c r="O285" s="44">
        <f>IF(A285="","",IF(N285="0–30 Days",K285,0))</f>
        <v/>
      </c>
      <c r="P285" s="44">
        <f>IF(A285="","",IF(N285="31–60 Days",K285,0))</f>
        <v/>
      </c>
      <c r="Q285" s="44">
        <f>IF(A285="","",IF(N285="61–90 Days",K285,0))</f>
        <v/>
      </c>
      <c r="R285" s="44">
        <f>IF(A285="","",IF(N285="91–120 Days",K285,0))</f>
        <v/>
      </c>
      <c r="S285" s="44">
        <f>IF(A285="","",IF(N285="Over 120 Days",K285,0))</f>
        <v/>
      </c>
      <c r="T285" s="18" t="n"/>
      <c r="U285" s="18" t="n"/>
      <c r="V285" s="42" t="n"/>
      <c r="W285" s="42" t="n"/>
      <c r="X285" s="18" t="n"/>
      <c r="Y285" s="23">
        <f>IF(A285="","",IF(K285&lt;=0,"Closed/Credit",IF(OR(U285="Yes",M285&gt;120,AND(W285&lt;&gt;"",W285&lt;=Dashboard!$B$4)),"Critical",IF(OR(K285&gt;=Dashboard!$B$6,M285&gt;90),"High",IF(OR(M285&gt;60,W285=""),"Medium","Routine")))))</f>
        <v/>
      </c>
      <c r="Z285" s="24" t="n"/>
      <c r="AA285" s="25">
        <f>IF(A285="","",IF(COUNTIF($A$2:$A$501,A285)&gt;1,"Duplicate AR Record ID",IF(B285="","Missing clinic",IF(C285="","Missing account ID",IF(D285="","Missing payer",IF(F285="","Missing service date",IF(H285="","Missing original charge","")))))))</f>
        <v/>
      </c>
    </row>
    <row r="286">
      <c r="A286" s="18" t="n"/>
      <c r="B286" s="18" t="n"/>
      <c r="C286" s="18" t="n"/>
      <c r="D286" s="18" t="n"/>
      <c r="E286" s="18" t="n"/>
      <c r="F286" s="42" t="n"/>
      <c r="G286" s="42" t="n"/>
      <c r="H286" s="43" t="n"/>
      <c r="I286" s="43" t="n"/>
      <c r="J286" s="43" t="n"/>
      <c r="K286" s="44">
        <f>IF(A286="","",H286-I286-J286)</f>
        <v/>
      </c>
      <c r="L286" s="45">
        <f>IF(A286="","",IF(Dashboard!$B$5="Claim Submitted Date",IF(G286&lt;&gt;"",G286,F286),F286))</f>
        <v/>
      </c>
      <c r="M286" s="23">
        <f>IF(OR(A286="",L286="",Dashboard!$B$4=""),"",MAX(0,Dashboard!$B$4-L286))</f>
        <v/>
      </c>
      <c r="N286" s="23">
        <f>IF(M286="","",IF(M286&lt;=30,"0–30 Days",IF(M286&lt;=60,"31–60 Days",IF(M286&lt;=90,"61–90 Days",IF(M286&lt;=120,"91–120 Days","Over 120 Days")))))</f>
        <v/>
      </c>
      <c r="O286" s="44">
        <f>IF(A286="","",IF(N286="0–30 Days",K286,0))</f>
        <v/>
      </c>
      <c r="P286" s="44">
        <f>IF(A286="","",IF(N286="31–60 Days",K286,0))</f>
        <v/>
      </c>
      <c r="Q286" s="44">
        <f>IF(A286="","",IF(N286="61–90 Days",K286,0))</f>
        <v/>
      </c>
      <c r="R286" s="44">
        <f>IF(A286="","",IF(N286="91–120 Days",K286,0))</f>
        <v/>
      </c>
      <c r="S286" s="44">
        <f>IF(A286="","",IF(N286="Over 120 Days",K286,0))</f>
        <v/>
      </c>
      <c r="T286" s="18" t="n"/>
      <c r="U286" s="18" t="n"/>
      <c r="V286" s="42" t="n"/>
      <c r="W286" s="42" t="n"/>
      <c r="X286" s="18" t="n"/>
      <c r="Y286" s="23">
        <f>IF(A286="","",IF(K286&lt;=0,"Closed/Credit",IF(OR(U286="Yes",M286&gt;120,AND(W286&lt;&gt;"",W286&lt;=Dashboard!$B$4)),"Critical",IF(OR(K286&gt;=Dashboard!$B$6,M286&gt;90),"High",IF(OR(M286&gt;60,W286=""),"Medium","Routine")))))</f>
        <v/>
      </c>
      <c r="Z286" s="24" t="n"/>
      <c r="AA286" s="25">
        <f>IF(A286="","",IF(COUNTIF($A$2:$A$501,A286)&gt;1,"Duplicate AR Record ID",IF(B286="","Missing clinic",IF(C286="","Missing account ID",IF(D286="","Missing payer",IF(F286="","Missing service date",IF(H286="","Missing original charge","")))))))</f>
        <v/>
      </c>
    </row>
    <row r="287">
      <c r="A287" s="18" t="n"/>
      <c r="B287" s="18" t="n"/>
      <c r="C287" s="18" t="n"/>
      <c r="D287" s="18" t="n"/>
      <c r="E287" s="18" t="n"/>
      <c r="F287" s="42" t="n"/>
      <c r="G287" s="42" t="n"/>
      <c r="H287" s="43" t="n"/>
      <c r="I287" s="43" t="n"/>
      <c r="J287" s="43" t="n"/>
      <c r="K287" s="44">
        <f>IF(A287="","",H287-I287-J287)</f>
        <v/>
      </c>
      <c r="L287" s="45">
        <f>IF(A287="","",IF(Dashboard!$B$5="Claim Submitted Date",IF(G287&lt;&gt;"",G287,F287),F287))</f>
        <v/>
      </c>
      <c r="M287" s="23">
        <f>IF(OR(A287="",L287="",Dashboard!$B$4=""),"",MAX(0,Dashboard!$B$4-L287))</f>
        <v/>
      </c>
      <c r="N287" s="23">
        <f>IF(M287="","",IF(M287&lt;=30,"0–30 Days",IF(M287&lt;=60,"31–60 Days",IF(M287&lt;=90,"61–90 Days",IF(M287&lt;=120,"91–120 Days","Over 120 Days")))))</f>
        <v/>
      </c>
      <c r="O287" s="44">
        <f>IF(A287="","",IF(N287="0–30 Days",K287,0))</f>
        <v/>
      </c>
      <c r="P287" s="44">
        <f>IF(A287="","",IF(N287="31–60 Days",K287,0))</f>
        <v/>
      </c>
      <c r="Q287" s="44">
        <f>IF(A287="","",IF(N287="61–90 Days",K287,0))</f>
        <v/>
      </c>
      <c r="R287" s="44">
        <f>IF(A287="","",IF(N287="91–120 Days",K287,0))</f>
        <v/>
      </c>
      <c r="S287" s="44">
        <f>IF(A287="","",IF(N287="Over 120 Days",K287,0))</f>
        <v/>
      </c>
      <c r="T287" s="18" t="n"/>
      <c r="U287" s="18" t="n"/>
      <c r="V287" s="42" t="n"/>
      <c r="W287" s="42" t="n"/>
      <c r="X287" s="18" t="n"/>
      <c r="Y287" s="23">
        <f>IF(A287="","",IF(K287&lt;=0,"Closed/Credit",IF(OR(U287="Yes",M287&gt;120,AND(W287&lt;&gt;"",W287&lt;=Dashboard!$B$4)),"Critical",IF(OR(K287&gt;=Dashboard!$B$6,M287&gt;90),"High",IF(OR(M287&gt;60,W287=""),"Medium","Routine")))))</f>
        <v/>
      </c>
      <c r="Z287" s="24" t="n"/>
      <c r="AA287" s="25">
        <f>IF(A287="","",IF(COUNTIF($A$2:$A$501,A287)&gt;1,"Duplicate AR Record ID",IF(B287="","Missing clinic",IF(C287="","Missing account ID",IF(D287="","Missing payer",IF(F287="","Missing service date",IF(H287="","Missing original charge","")))))))</f>
        <v/>
      </c>
    </row>
    <row r="288">
      <c r="A288" s="18" t="n"/>
      <c r="B288" s="18" t="n"/>
      <c r="C288" s="18" t="n"/>
      <c r="D288" s="18" t="n"/>
      <c r="E288" s="18" t="n"/>
      <c r="F288" s="42" t="n"/>
      <c r="G288" s="42" t="n"/>
      <c r="H288" s="43" t="n"/>
      <c r="I288" s="43" t="n"/>
      <c r="J288" s="43" t="n"/>
      <c r="K288" s="44">
        <f>IF(A288="","",H288-I288-J288)</f>
        <v/>
      </c>
      <c r="L288" s="45">
        <f>IF(A288="","",IF(Dashboard!$B$5="Claim Submitted Date",IF(G288&lt;&gt;"",G288,F288),F288))</f>
        <v/>
      </c>
      <c r="M288" s="23">
        <f>IF(OR(A288="",L288="",Dashboard!$B$4=""),"",MAX(0,Dashboard!$B$4-L288))</f>
        <v/>
      </c>
      <c r="N288" s="23">
        <f>IF(M288="","",IF(M288&lt;=30,"0–30 Days",IF(M288&lt;=60,"31–60 Days",IF(M288&lt;=90,"61–90 Days",IF(M288&lt;=120,"91–120 Days","Over 120 Days")))))</f>
        <v/>
      </c>
      <c r="O288" s="44">
        <f>IF(A288="","",IF(N288="0–30 Days",K288,0))</f>
        <v/>
      </c>
      <c r="P288" s="44">
        <f>IF(A288="","",IF(N288="31–60 Days",K288,0))</f>
        <v/>
      </c>
      <c r="Q288" s="44">
        <f>IF(A288="","",IF(N288="61–90 Days",K288,0))</f>
        <v/>
      </c>
      <c r="R288" s="44">
        <f>IF(A288="","",IF(N288="91–120 Days",K288,0))</f>
        <v/>
      </c>
      <c r="S288" s="44">
        <f>IF(A288="","",IF(N288="Over 120 Days",K288,0))</f>
        <v/>
      </c>
      <c r="T288" s="18" t="n"/>
      <c r="U288" s="18" t="n"/>
      <c r="V288" s="42" t="n"/>
      <c r="W288" s="42" t="n"/>
      <c r="X288" s="18" t="n"/>
      <c r="Y288" s="23">
        <f>IF(A288="","",IF(K288&lt;=0,"Closed/Credit",IF(OR(U288="Yes",M288&gt;120,AND(W288&lt;&gt;"",W288&lt;=Dashboard!$B$4)),"Critical",IF(OR(K288&gt;=Dashboard!$B$6,M288&gt;90),"High",IF(OR(M288&gt;60,W288=""),"Medium","Routine")))))</f>
        <v/>
      </c>
      <c r="Z288" s="24" t="n"/>
      <c r="AA288" s="25">
        <f>IF(A288="","",IF(COUNTIF($A$2:$A$501,A288)&gt;1,"Duplicate AR Record ID",IF(B288="","Missing clinic",IF(C288="","Missing account ID",IF(D288="","Missing payer",IF(F288="","Missing service date",IF(H288="","Missing original charge","")))))))</f>
        <v/>
      </c>
    </row>
    <row r="289">
      <c r="A289" s="18" t="n"/>
      <c r="B289" s="18" t="n"/>
      <c r="C289" s="18" t="n"/>
      <c r="D289" s="18" t="n"/>
      <c r="E289" s="18" t="n"/>
      <c r="F289" s="42" t="n"/>
      <c r="G289" s="42" t="n"/>
      <c r="H289" s="43" t="n"/>
      <c r="I289" s="43" t="n"/>
      <c r="J289" s="43" t="n"/>
      <c r="K289" s="44">
        <f>IF(A289="","",H289-I289-J289)</f>
        <v/>
      </c>
      <c r="L289" s="45">
        <f>IF(A289="","",IF(Dashboard!$B$5="Claim Submitted Date",IF(G289&lt;&gt;"",G289,F289),F289))</f>
        <v/>
      </c>
      <c r="M289" s="23">
        <f>IF(OR(A289="",L289="",Dashboard!$B$4=""),"",MAX(0,Dashboard!$B$4-L289))</f>
        <v/>
      </c>
      <c r="N289" s="23">
        <f>IF(M289="","",IF(M289&lt;=30,"0–30 Days",IF(M289&lt;=60,"31–60 Days",IF(M289&lt;=90,"61–90 Days",IF(M289&lt;=120,"91–120 Days","Over 120 Days")))))</f>
        <v/>
      </c>
      <c r="O289" s="44">
        <f>IF(A289="","",IF(N289="0–30 Days",K289,0))</f>
        <v/>
      </c>
      <c r="P289" s="44">
        <f>IF(A289="","",IF(N289="31–60 Days",K289,0))</f>
        <v/>
      </c>
      <c r="Q289" s="44">
        <f>IF(A289="","",IF(N289="61–90 Days",K289,0))</f>
        <v/>
      </c>
      <c r="R289" s="44">
        <f>IF(A289="","",IF(N289="91–120 Days",K289,0))</f>
        <v/>
      </c>
      <c r="S289" s="44">
        <f>IF(A289="","",IF(N289="Over 120 Days",K289,0))</f>
        <v/>
      </c>
      <c r="T289" s="18" t="n"/>
      <c r="U289" s="18" t="n"/>
      <c r="V289" s="42" t="n"/>
      <c r="W289" s="42" t="n"/>
      <c r="X289" s="18" t="n"/>
      <c r="Y289" s="23">
        <f>IF(A289="","",IF(K289&lt;=0,"Closed/Credit",IF(OR(U289="Yes",M289&gt;120,AND(W289&lt;&gt;"",W289&lt;=Dashboard!$B$4)),"Critical",IF(OR(K289&gt;=Dashboard!$B$6,M289&gt;90),"High",IF(OR(M289&gt;60,W289=""),"Medium","Routine")))))</f>
        <v/>
      </c>
      <c r="Z289" s="24" t="n"/>
      <c r="AA289" s="25">
        <f>IF(A289="","",IF(COUNTIF($A$2:$A$501,A289)&gt;1,"Duplicate AR Record ID",IF(B289="","Missing clinic",IF(C289="","Missing account ID",IF(D289="","Missing payer",IF(F289="","Missing service date",IF(H289="","Missing original charge","")))))))</f>
        <v/>
      </c>
    </row>
    <row r="290">
      <c r="A290" s="18" t="n"/>
      <c r="B290" s="18" t="n"/>
      <c r="C290" s="18" t="n"/>
      <c r="D290" s="18" t="n"/>
      <c r="E290" s="18" t="n"/>
      <c r="F290" s="42" t="n"/>
      <c r="G290" s="42" t="n"/>
      <c r="H290" s="43" t="n"/>
      <c r="I290" s="43" t="n"/>
      <c r="J290" s="43" t="n"/>
      <c r="K290" s="44">
        <f>IF(A290="","",H290-I290-J290)</f>
        <v/>
      </c>
      <c r="L290" s="45">
        <f>IF(A290="","",IF(Dashboard!$B$5="Claim Submitted Date",IF(G290&lt;&gt;"",G290,F290),F290))</f>
        <v/>
      </c>
      <c r="M290" s="23">
        <f>IF(OR(A290="",L290="",Dashboard!$B$4=""),"",MAX(0,Dashboard!$B$4-L290))</f>
        <v/>
      </c>
      <c r="N290" s="23">
        <f>IF(M290="","",IF(M290&lt;=30,"0–30 Days",IF(M290&lt;=60,"31–60 Days",IF(M290&lt;=90,"61–90 Days",IF(M290&lt;=120,"91–120 Days","Over 120 Days")))))</f>
        <v/>
      </c>
      <c r="O290" s="44">
        <f>IF(A290="","",IF(N290="0–30 Days",K290,0))</f>
        <v/>
      </c>
      <c r="P290" s="44">
        <f>IF(A290="","",IF(N290="31–60 Days",K290,0))</f>
        <v/>
      </c>
      <c r="Q290" s="44">
        <f>IF(A290="","",IF(N290="61–90 Days",K290,0))</f>
        <v/>
      </c>
      <c r="R290" s="44">
        <f>IF(A290="","",IF(N290="91–120 Days",K290,0))</f>
        <v/>
      </c>
      <c r="S290" s="44">
        <f>IF(A290="","",IF(N290="Over 120 Days",K290,0))</f>
        <v/>
      </c>
      <c r="T290" s="18" t="n"/>
      <c r="U290" s="18" t="n"/>
      <c r="V290" s="42" t="n"/>
      <c r="W290" s="42" t="n"/>
      <c r="X290" s="18" t="n"/>
      <c r="Y290" s="23">
        <f>IF(A290="","",IF(K290&lt;=0,"Closed/Credit",IF(OR(U290="Yes",M290&gt;120,AND(W290&lt;&gt;"",W290&lt;=Dashboard!$B$4)),"Critical",IF(OR(K290&gt;=Dashboard!$B$6,M290&gt;90),"High",IF(OR(M290&gt;60,W290=""),"Medium","Routine")))))</f>
        <v/>
      </c>
      <c r="Z290" s="24" t="n"/>
      <c r="AA290" s="25">
        <f>IF(A290="","",IF(COUNTIF($A$2:$A$501,A290)&gt;1,"Duplicate AR Record ID",IF(B290="","Missing clinic",IF(C290="","Missing account ID",IF(D290="","Missing payer",IF(F290="","Missing service date",IF(H290="","Missing original charge","")))))))</f>
        <v/>
      </c>
    </row>
    <row r="291">
      <c r="A291" s="18" t="n"/>
      <c r="B291" s="18" t="n"/>
      <c r="C291" s="18" t="n"/>
      <c r="D291" s="18" t="n"/>
      <c r="E291" s="18" t="n"/>
      <c r="F291" s="42" t="n"/>
      <c r="G291" s="42" t="n"/>
      <c r="H291" s="43" t="n"/>
      <c r="I291" s="43" t="n"/>
      <c r="J291" s="43" t="n"/>
      <c r="K291" s="44">
        <f>IF(A291="","",H291-I291-J291)</f>
        <v/>
      </c>
      <c r="L291" s="45">
        <f>IF(A291="","",IF(Dashboard!$B$5="Claim Submitted Date",IF(G291&lt;&gt;"",G291,F291),F291))</f>
        <v/>
      </c>
      <c r="M291" s="23">
        <f>IF(OR(A291="",L291="",Dashboard!$B$4=""),"",MAX(0,Dashboard!$B$4-L291))</f>
        <v/>
      </c>
      <c r="N291" s="23">
        <f>IF(M291="","",IF(M291&lt;=30,"0–30 Days",IF(M291&lt;=60,"31–60 Days",IF(M291&lt;=90,"61–90 Days",IF(M291&lt;=120,"91–120 Days","Over 120 Days")))))</f>
        <v/>
      </c>
      <c r="O291" s="44">
        <f>IF(A291="","",IF(N291="0–30 Days",K291,0))</f>
        <v/>
      </c>
      <c r="P291" s="44">
        <f>IF(A291="","",IF(N291="31–60 Days",K291,0))</f>
        <v/>
      </c>
      <c r="Q291" s="44">
        <f>IF(A291="","",IF(N291="61–90 Days",K291,0))</f>
        <v/>
      </c>
      <c r="R291" s="44">
        <f>IF(A291="","",IF(N291="91–120 Days",K291,0))</f>
        <v/>
      </c>
      <c r="S291" s="44">
        <f>IF(A291="","",IF(N291="Over 120 Days",K291,0))</f>
        <v/>
      </c>
      <c r="T291" s="18" t="n"/>
      <c r="U291" s="18" t="n"/>
      <c r="V291" s="42" t="n"/>
      <c r="W291" s="42" t="n"/>
      <c r="X291" s="18" t="n"/>
      <c r="Y291" s="23">
        <f>IF(A291="","",IF(K291&lt;=0,"Closed/Credit",IF(OR(U291="Yes",M291&gt;120,AND(W291&lt;&gt;"",W291&lt;=Dashboard!$B$4)),"Critical",IF(OR(K291&gt;=Dashboard!$B$6,M291&gt;90),"High",IF(OR(M291&gt;60,W291=""),"Medium","Routine")))))</f>
        <v/>
      </c>
      <c r="Z291" s="24" t="n"/>
      <c r="AA291" s="25">
        <f>IF(A291="","",IF(COUNTIF($A$2:$A$501,A291)&gt;1,"Duplicate AR Record ID",IF(B291="","Missing clinic",IF(C291="","Missing account ID",IF(D291="","Missing payer",IF(F291="","Missing service date",IF(H291="","Missing original charge","")))))))</f>
        <v/>
      </c>
    </row>
    <row r="292">
      <c r="A292" s="18" t="n"/>
      <c r="B292" s="18" t="n"/>
      <c r="C292" s="18" t="n"/>
      <c r="D292" s="18" t="n"/>
      <c r="E292" s="18" t="n"/>
      <c r="F292" s="42" t="n"/>
      <c r="G292" s="42" t="n"/>
      <c r="H292" s="43" t="n"/>
      <c r="I292" s="43" t="n"/>
      <c r="J292" s="43" t="n"/>
      <c r="K292" s="44">
        <f>IF(A292="","",H292-I292-J292)</f>
        <v/>
      </c>
      <c r="L292" s="45">
        <f>IF(A292="","",IF(Dashboard!$B$5="Claim Submitted Date",IF(G292&lt;&gt;"",G292,F292),F292))</f>
        <v/>
      </c>
      <c r="M292" s="23">
        <f>IF(OR(A292="",L292="",Dashboard!$B$4=""),"",MAX(0,Dashboard!$B$4-L292))</f>
        <v/>
      </c>
      <c r="N292" s="23">
        <f>IF(M292="","",IF(M292&lt;=30,"0–30 Days",IF(M292&lt;=60,"31–60 Days",IF(M292&lt;=90,"61–90 Days",IF(M292&lt;=120,"91–120 Days","Over 120 Days")))))</f>
        <v/>
      </c>
      <c r="O292" s="44">
        <f>IF(A292="","",IF(N292="0–30 Days",K292,0))</f>
        <v/>
      </c>
      <c r="P292" s="44">
        <f>IF(A292="","",IF(N292="31–60 Days",K292,0))</f>
        <v/>
      </c>
      <c r="Q292" s="44">
        <f>IF(A292="","",IF(N292="61–90 Days",K292,0))</f>
        <v/>
      </c>
      <c r="R292" s="44">
        <f>IF(A292="","",IF(N292="91–120 Days",K292,0))</f>
        <v/>
      </c>
      <c r="S292" s="44">
        <f>IF(A292="","",IF(N292="Over 120 Days",K292,0))</f>
        <v/>
      </c>
      <c r="T292" s="18" t="n"/>
      <c r="U292" s="18" t="n"/>
      <c r="V292" s="42" t="n"/>
      <c r="W292" s="42" t="n"/>
      <c r="X292" s="18" t="n"/>
      <c r="Y292" s="23">
        <f>IF(A292="","",IF(K292&lt;=0,"Closed/Credit",IF(OR(U292="Yes",M292&gt;120,AND(W292&lt;&gt;"",W292&lt;=Dashboard!$B$4)),"Critical",IF(OR(K292&gt;=Dashboard!$B$6,M292&gt;90),"High",IF(OR(M292&gt;60,W292=""),"Medium","Routine")))))</f>
        <v/>
      </c>
      <c r="Z292" s="24" t="n"/>
      <c r="AA292" s="25">
        <f>IF(A292="","",IF(COUNTIF($A$2:$A$501,A292)&gt;1,"Duplicate AR Record ID",IF(B292="","Missing clinic",IF(C292="","Missing account ID",IF(D292="","Missing payer",IF(F292="","Missing service date",IF(H292="","Missing original charge","")))))))</f>
        <v/>
      </c>
    </row>
    <row r="293">
      <c r="A293" s="18" t="n"/>
      <c r="B293" s="18" t="n"/>
      <c r="C293" s="18" t="n"/>
      <c r="D293" s="18" t="n"/>
      <c r="E293" s="18" t="n"/>
      <c r="F293" s="42" t="n"/>
      <c r="G293" s="42" t="n"/>
      <c r="H293" s="43" t="n"/>
      <c r="I293" s="43" t="n"/>
      <c r="J293" s="43" t="n"/>
      <c r="K293" s="44">
        <f>IF(A293="","",H293-I293-J293)</f>
        <v/>
      </c>
      <c r="L293" s="45">
        <f>IF(A293="","",IF(Dashboard!$B$5="Claim Submitted Date",IF(G293&lt;&gt;"",G293,F293),F293))</f>
        <v/>
      </c>
      <c r="M293" s="23">
        <f>IF(OR(A293="",L293="",Dashboard!$B$4=""),"",MAX(0,Dashboard!$B$4-L293))</f>
        <v/>
      </c>
      <c r="N293" s="23">
        <f>IF(M293="","",IF(M293&lt;=30,"0–30 Days",IF(M293&lt;=60,"31–60 Days",IF(M293&lt;=90,"61–90 Days",IF(M293&lt;=120,"91–120 Days","Over 120 Days")))))</f>
        <v/>
      </c>
      <c r="O293" s="44">
        <f>IF(A293="","",IF(N293="0–30 Days",K293,0))</f>
        <v/>
      </c>
      <c r="P293" s="44">
        <f>IF(A293="","",IF(N293="31–60 Days",K293,0))</f>
        <v/>
      </c>
      <c r="Q293" s="44">
        <f>IF(A293="","",IF(N293="61–90 Days",K293,0))</f>
        <v/>
      </c>
      <c r="R293" s="44">
        <f>IF(A293="","",IF(N293="91–120 Days",K293,0))</f>
        <v/>
      </c>
      <c r="S293" s="44">
        <f>IF(A293="","",IF(N293="Over 120 Days",K293,0))</f>
        <v/>
      </c>
      <c r="T293" s="18" t="n"/>
      <c r="U293" s="18" t="n"/>
      <c r="V293" s="42" t="n"/>
      <c r="W293" s="42" t="n"/>
      <c r="X293" s="18" t="n"/>
      <c r="Y293" s="23">
        <f>IF(A293="","",IF(K293&lt;=0,"Closed/Credit",IF(OR(U293="Yes",M293&gt;120,AND(W293&lt;&gt;"",W293&lt;=Dashboard!$B$4)),"Critical",IF(OR(K293&gt;=Dashboard!$B$6,M293&gt;90),"High",IF(OR(M293&gt;60,W293=""),"Medium","Routine")))))</f>
        <v/>
      </c>
      <c r="Z293" s="24" t="n"/>
      <c r="AA293" s="25">
        <f>IF(A293="","",IF(COUNTIF($A$2:$A$501,A293)&gt;1,"Duplicate AR Record ID",IF(B293="","Missing clinic",IF(C293="","Missing account ID",IF(D293="","Missing payer",IF(F293="","Missing service date",IF(H293="","Missing original charge","")))))))</f>
        <v/>
      </c>
    </row>
    <row r="294">
      <c r="A294" s="18" t="n"/>
      <c r="B294" s="18" t="n"/>
      <c r="C294" s="18" t="n"/>
      <c r="D294" s="18" t="n"/>
      <c r="E294" s="18" t="n"/>
      <c r="F294" s="42" t="n"/>
      <c r="G294" s="42" t="n"/>
      <c r="H294" s="43" t="n"/>
      <c r="I294" s="43" t="n"/>
      <c r="J294" s="43" t="n"/>
      <c r="K294" s="44">
        <f>IF(A294="","",H294-I294-J294)</f>
        <v/>
      </c>
      <c r="L294" s="45">
        <f>IF(A294="","",IF(Dashboard!$B$5="Claim Submitted Date",IF(G294&lt;&gt;"",G294,F294),F294))</f>
        <v/>
      </c>
      <c r="M294" s="23">
        <f>IF(OR(A294="",L294="",Dashboard!$B$4=""),"",MAX(0,Dashboard!$B$4-L294))</f>
        <v/>
      </c>
      <c r="N294" s="23">
        <f>IF(M294="","",IF(M294&lt;=30,"0–30 Days",IF(M294&lt;=60,"31–60 Days",IF(M294&lt;=90,"61–90 Days",IF(M294&lt;=120,"91–120 Days","Over 120 Days")))))</f>
        <v/>
      </c>
      <c r="O294" s="44">
        <f>IF(A294="","",IF(N294="0–30 Days",K294,0))</f>
        <v/>
      </c>
      <c r="P294" s="44">
        <f>IF(A294="","",IF(N294="31–60 Days",K294,0))</f>
        <v/>
      </c>
      <c r="Q294" s="44">
        <f>IF(A294="","",IF(N294="61–90 Days",K294,0))</f>
        <v/>
      </c>
      <c r="R294" s="44">
        <f>IF(A294="","",IF(N294="91–120 Days",K294,0))</f>
        <v/>
      </c>
      <c r="S294" s="44">
        <f>IF(A294="","",IF(N294="Over 120 Days",K294,0))</f>
        <v/>
      </c>
      <c r="T294" s="18" t="n"/>
      <c r="U294" s="18" t="n"/>
      <c r="V294" s="42" t="n"/>
      <c r="W294" s="42" t="n"/>
      <c r="X294" s="18" t="n"/>
      <c r="Y294" s="23">
        <f>IF(A294="","",IF(K294&lt;=0,"Closed/Credit",IF(OR(U294="Yes",M294&gt;120,AND(W294&lt;&gt;"",W294&lt;=Dashboard!$B$4)),"Critical",IF(OR(K294&gt;=Dashboard!$B$6,M294&gt;90),"High",IF(OR(M294&gt;60,W294=""),"Medium","Routine")))))</f>
        <v/>
      </c>
      <c r="Z294" s="24" t="n"/>
      <c r="AA294" s="25">
        <f>IF(A294="","",IF(COUNTIF($A$2:$A$501,A294)&gt;1,"Duplicate AR Record ID",IF(B294="","Missing clinic",IF(C294="","Missing account ID",IF(D294="","Missing payer",IF(F294="","Missing service date",IF(H294="","Missing original charge","")))))))</f>
        <v/>
      </c>
    </row>
    <row r="295">
      <c r="A295" s="18" t="n"/>
      <c r="B295" s="18" t="n"/>
      <c r="C295" s="18" t="n"/>
      <c r="D295" s="18" t="n"/>
      <c r="E295" s="18" t="n"/>
      <c r="F295" s="42" t="n"/>
      <c r="G295" s="42" t="n"/>
      <c r="H295" s="43" t="n"/>
      <c r="I295" s="43" t="n"/>
      <c r="J295" s="43" t="n"/>
      <c r="K295" s="44">
        <f>IF(A295="","",H295-I295-J295)</f>
        <v/>
      </c>
      <c r="L295" s="45">
        <f>IF(A295="","",IF(Dashboard!$B$5="Claim Submitted Date",IF(G295&lt;&gt;"",G295,F295),F295))</f>
        <v/>
      </c>
      <c r="M295" s="23">
        <f>IF(OR(A295="",L295="",Dashboard!$B$4=""),"",MAX(0,Dashboard!$B$4-L295))</f>
        <v/>
      </c>
      <c r="N295" s="23">
        <f>IF(M295="","",IF(M295&lt;=30,"0–30 Days",IF(M295&lt;=60,"31–60 Days",IF(M295&lt;=90,"61–90 Days",IF(M295&lt;=120,"91–120 Days","Over 120 Days")))))</f>
        <v/>
      </c>
      <c r="O295" s="44">
        <f>IF(A295="","",IF(N295="0–30 Days",K295,0))</f>
        <v/>
      </c>
      <c r="P295" s="44">
        <f>IF(A295="","",IF(N295="31–60 Days",K295,0))</f>
        <v/>
      </c>
      <c r="Q295" s="44">
        <f>IF(A295="","",IF(N295="61–90 Days",K295,0))</f>
        <v/>
      </c>
      <c r="R295" s="44">
        <f>IF(A295="","",IF(N295="91–120 Days",K295,0))</f>
        <v/>
      </c>
      <c r="S295" s="44">
        <f>IF(A295="","",IF(N295="Over 120 Days",K295,0))</f>
        <v/>
      </c>
      <c r="T295" s="18" t="n"/>
      <c r="U295" s="18" t="n"/>
      <c r="V295" s="42" t="n"/>
      <c r="W295" s="42" t="n"/>
      <c r="X295" s="18" t="n"/>
      <c r="Y295" s="23">
        <f>IF(A295="","",IF(K295&lt;=0,"Closed/Credit",IF(OR(U295="Yes",M295&gt;120,AND(W295&lt;&gt;"",W295&lt;=Dashboard!$B$4)),"Critical",IF(OR(K295&gt;=Dashboard!$B$6,M295&gt;90),"High",IF(OR(M295&gt;60,W295=""),"Medium","Routine")))))</f>
        <v/>
      </c>
      <c r="Z295" s="24" t="n"/>
      <c r="AA295" s="25">
        <f>IF(A295="","",IF(COUNTIF($A$2:$A$501,A295)&gt;1,"Duplicate AR Record ID",IF(B295="","Missing clinic",IF(C295="","Missing account ID",IF(D295="","Missing payer",IF(F295="","Missing service date",IF(H295="","Missing original charge","")))))))</f>
        <v/>
      </c>
    </row>
    <row r="296">
      <c r="A296" s="18" t="n"/>
      <c r="B296" s="18" t="n"/>
      <c r="C296" s="18" t="n"/>
      <c r="D296" s="18" t="n"/>
      <c r="E296" s="18" t="n"/>
      <c r="F296" s="42" t="n"/>
      <c r="G296" s="42" t="n"/>
      <c r="H296" s="43" t="n"/>
      <c r="I296" s="43" t="n"/>
      <c r="J296" s="43" t="n"/>
      <c r="K296" s="44">
        <f>IF(A296="","",H296-I296-J296)</f>
        <v/>
      </c>
      <c r="L296" s="45">
        <f>IF(A296="","",IF(Dashboard!$B$5="Claim Submitted Date",IF(G296&lt;&gt;"",G296,F296),F296))</f>
        <v/>
      </c>
      <c r="M296" s="23">
        <f>IF(OR(A296="",L296="",Dashboard!$B$4=""),"",MAX(0,Dashboard!$B$4-L296))</f>
        <v/>
      </c>
      <c r="N296" s="23">
        <f>IF(M296="","",IF(M296&lt;=30,"0–30 Days",IF(M296&lt;=60,"31–60 Days",IF(M296&lt;=90,"61–90 Days",IF(M296&lt;=120,"91–120 Days","Over 120 Days")))))</f>
        <v/>
      </c>
      <c r="O296" s="44">
        <f>IF(A296="","",IF(N296="0–30 Days",K296,0))</f>
        <v/>
      </c>
      <c r="P296" s="44">
        <f>IF(A296="","",IF(N296="31–60 Days",K296,0))</f>
        <v/>
      </c>
      <c r="Q296" s="44">
        <f>IF(A296="","",IF(N296="61–90 Days",K296,0))</f>
        <v/>
      </c>
      <c r="R296" s="44">
        <f>IF(A296="","",IF(N296="91–120 Days",K296,0))</f>
        <v/>
      </c>
      <c r="S296" s="44">
        <f>IF(A296="","",IF(N296="Over 120 Days",K296,0))</f>
        <v/>
      </c>
      <c r="T296" s="18" t="n"/>
      <c r="U296" s="18" t="n"/>
      <c r="V296" s="42" t="n"/>
      <c r="W296" s="42" t="n"/>
      <c r="X296" s="18" t="n"/>
      <c r="Y296" s="23">
        <f>IF(A296="","",IF(K296&lt;=0,"Closed/Credit",IF(OR(U296="Yes",M296&gt;120,AND(W296&lt;&gt;"",W296&lt;=Dashboard!$B$4)),"Critical",IF(OR(K296&gt;=Dashboard!$B$6,M296&gt;90),"High",IF(OR(M296&gt;60,W296=""),"Medium","Routine")))))</f>
        <v/>
      </c>
      <c r="Z296" s="24" t="n"/>
      <c r="AA296" s="25">
        <f>IF(A296="","",IF(COUNTIF($A$2:$A$501,A296)&gt;1,"Duplicate AR Record ID",IF(B296="","Missing clinic",IF(C296="","Missing account ID",IF(D296="","Missing payer",IF(F296="","Missing service date",IF(H296="","Missing original charge","")))))))</f>
        <v/>
      </c>
    </row>
    <row r="297">
      <c r="A297" s="18" t="n"/>
      <c r="B297" s="18" t="n"/>
      <c r="C297" s="18" t="n"/>
      <c r="D297" s="18" t="n"/>
      <c r="E297" s="18" t="n"/>
      <c r="F297" s="42" t="n"/>
      <c r="G297" s="42" t="n"/>
      <c r="H297" s="43" t="n"/>
      <c r="I297" s="43" t="n"/>
      <c r="J297" s="43" t="n"/>
      <c r="K297" s="44">
        <f>IF(A297="","",H297-I297-J297)</f>
        <v/>
      </c>
      <c r="L297" s="45">
        <f>IF(A297="","",IF(Dashboard!$B$5="Claim Submitted Date",IF(G297&lt;&gt;"",G297,F297),F297))</f>
        <v/>
      </c>
      <c r="M297" s="23">
        <f>IF(OR(A297="",L297="",Dashboard!$B$4=""),"",MAX(0,Dashboard!$B$4-L297))</f>
        <v/>
      </c>
      <c r="N297" s="23">
        <f>IF(M297="","",IF(M297&lt;=30,"0–30 Days",IF(M297&lt;=60,"31–60 Days",IF(M297&lt;=90,"61–90 Days",IF(M297&lt;=120,"91–120 Days","Over 120 Days")))))</f>
        <v/>
      </c>
      <c r="O297" s="44">
        <f>IF(A297="","",IF(N297="0–30 Days",K297,0))</f>
        <v/>
      </c>
      <c r="P297" s="44">
        <f>IF(A297="","",IF(N297="31–60 Days",K297,0))</f>
        <v/>
      </c>
      <c r="Q297" s="44">
        <f>IF(A297="","",IF(N297="61–90 Days",K297,0))</f>
        <v/>
      </c>
      <c r="R297" s="44">
        <f>IF(A297="","",IF(N297="91–120 Days",K297,0))</f>
        <v/>
      </c>
      <c r="S297" s="44">
        <f>IF(A297="","",IF(N297="Over 120 Days",K297,0))</f>
        <v/>
      </c>
      <c r="T297" s="18" t="n"/>
      <c r="U297" s="18" t="n"/>
      <c r="V297" s="42" t="n"/>
      <c r="W297" s="42" t="n"/>
      <c r="X297" s="18" t="n"/>
      <c r="Y297" s="23">
        <f>IF(A297="","",IF(K297&lt;=0,"Closed/Credit",IF(OR(U297="Yes",M297&gt;120,AND(W297&lt;&gt;"",W297&lt;=Dashboard!$B$4)),"Critical",IF(OR(K297&gt;=Dashboard!$B$6,M297&gt;90),"High",IF(OR(M297&gt;60,W297=""),"Medium","Routine")))))</f>
        <v/>
      </c>
      <c r="Z297" s="24" t="n"/>
      <c r="AA297" s="25">
        <f>IF(A297="","",IF(COUNTIF($A$2:$A$501,A297)&gt;1,"Duplicate AR Record ID",IF(B297="","Missing clinic",IF(C297="","Missing account ID",IF(D297="","Missing payer",IF(F297="","Missing service date",IF(H297="","Missing original charge","")))))))</f>
        <v/>
      </c>
    </row>
    <row r="298">
      <c r="A298" s="18" t="n"/>
      <c r="B298" s="18" t="n"/>
      <c r="C298" s="18" t="n"/>
      <c r="D298" s="18" t="n"/>
      <c r="E298" s="18" t="n"/>
      <c r="F298" s="42" t="n"/>
      <c r="G298" s="42" t="n"/>
      <c r="H298" s="43" t="n"/>
      <c r="I298" s="43" t="n"/>
      <c r="J298" s="43" t="n"/>
      <c r="K298" s="44">
        <f>IF(A298="","",H298-I298-J298)</f>
        <v/>
      </c>
      <c r="L298" s="45">
        <f>IF(A298="","",IF(Dashboard!$B$5="Claim Submitted Date",IF(G298&lt;&gt;"",G298,F298),F298))</f>
        <v/>
      </c>
      <c r="M298" s="23">
        <f>IF(OR(A298="",L298="",Dashboard!$B$4=""),"",MAX(0,Dashboard!$B$4-L298))</f>
        <v/>
      </c>
      <c r="N298" s="23">
        <f>IF(M298="","",IF(M298&lt;=30,"0–30 Days",IF(M298&lt;=60,"31–60 Days",IF(M298&lt;=90,"61–90 Days",IF(M298&lt;=120,"91–120 Days","Over 120 Days")))))</f>
        <v/>
      </c>
      <c r="O298" s="44">
        <f>IF(A298="","",IF(N298="0–30 Days",K298,0))</f>
        <v/>
      </c>
      <c r="P298" s="44">
        <f>IF(A298="","",IF(N298="31–60 Days",K298,0))</f>
        <v/>
      </c>
      <c r="Q298" s="44">
        <f>IF(A298="","",IF(N298="61–90 Days",K298,0))</f>
        <v/>
      </c>
      <c r="R298" s="44">
        <f>IF(A298="","",IF(N298="91–120 Days",K298,0))</f>
        <v/>
      </c>
      <c r="S298" s="44">
        <f>IF(A298="","",IF(N298="Over 120 Days",K298,0))</f>
        <v/>
      </c>
      <c r="T298" s="18" t="n"/>
      <c r="U298" s="18" t="n"/>
      <c r="V298" s="42" t="n"/>
      <c r="W298" s="42" t="n"/>
      <c r="X298" s="18" t="n"/>
      <c r="Y298" s="23">
        <f>IF(A298="","",IF(K298&lt;=0,"Closed/Credit",IF(OR(U298="Yes",M298&gt;120,AND(W298&lt;&gt;"",W298&lt;=Dashboard!$B$4)),"Critical",IF(OR(K298&gt;=Dashboard!$B$6,M298&gt;90),"High",IF(OR(M298&gt;60,W298=""),"Medium","Routine")))))</f>
        <v/>
      </c>
      <c r="Z298" s="24" t="n"/>
      <c r="AA298" s="25">
        <f>IF(A298="","",IF(COUNTIF($A$2:$A$501,A298)&gt;1,"Duplicate AR Record ID",IF(B298="","Missing clinic",IF(C298="","Missing account ID",IF(D298="","Missing payer",IF(F298="","Missing service date",IF(H298="","Missing original charge","")))))))</f>
        <v/>
      </c>
    </row>
    <row r="299">
      <c r="A299" s="18" t="n"/>
      <c r="B299" s="18" t="n"/>
      <c r="C299" s="18" t="n"/>
      <c r="D299" s="18" t="n"/>
      <c r="E299" s="18" t="n"/>
      <c r="F299" s="42" t="n"/>
      <c r="G299" s="42" t="n"/>
      <c r="H299" s="43" t="n"/>
      <c r="I299" s="43" t="n"/>
      <c r="J299" s="43" t="n"/>
      <c r="K299" s="44">
        <f>IF(A299="","",H299-I299-J299)</f>
        <v/>
      </c>
      <c r="L299" s="45">
        <f>IF(A299="","",IF(Dashboard!$B$5="Claim Submitted Date",IF(G299&lt;&gt;"",G299,F299),F299))</f>
        <v/>
      </c>
      <c r="M299" s="23">
        <f>IF(OR(A299="",L299="",Dashboard!$B$4=""),"",MAX(0,Dashboard!$B$4-L299))</f>
        <v/>
      </c>
      <c r="N299" s="23">
        <f>IF(M299="","",IF(M299&lt;=30,"0–30 Days",IF(M299&lt;=60,"31–60 Days",IF(M299&lt;=90,"61–90 Days",IF(M299&lt;=120,"91–120 Days","Over 120 Days")))))</f>
        <v/>
      </c>
      <c r="O299" s="44">
        <f>IF(A299="","",IF(N299="0–30 Days",K299,0))</f>
        <v/>
      </c>
      <c r="P299" s="44">
        <f>IF(A299="","",IF(N299="31–60 Days",K299,0))</f>
        <v/>
      </c>
      <c r="Q299" s="44">
        <f>IF(A299="","",IF(N299="61–90 Days",K299,0))</f>
        <v/>
      </c>
      <c r="R299" s="44">
        <f>IF(A299="","",IF(N299="91–120 Days",K299,0))</f>
        <v/>
      </c>
      <c r="S299" s="44">
        <f>IF(A299="","",IF(N299="Over 120 Days",K299,0))</f>
        <v/>
      </c>
      <c r="T299" s="18" t="n"/>
      <c r="U299" s="18" t="n"/>
      <c r="V299" s="42" t="n"/>
      <c r="W299" s="42" t="n"/>
      <c r="X299" s="18" t="n"/>
      <c r="Y299" s="23">
        <f>IF(A299="","",IF(K299&lt;=0,"Closed/Credit",IF(OR(U299="Yes",M299&gt;120,AND(W299&lt;&gt;"",W299&lt;=Dashboard!$B$4)),"Critical",IF(OR(K299&gt;=Dashboard!$B$6,M299&gt;90),"High",IF(OR(M299&gt;60,W299=""),"Medium","Routine")))))</f>
        <v/>
      </c>
      <c r="Z299" s="24" t="n"/>
      <c r="AA299" s="25">
        <f>IF(A299="","",IF(COUNTIF($A$2:$A$501,A299)&gt;1,"Duplicate AR Record ID",IF(B299="","Missing clinic",IF(C299="","Missing account ID",IF(D299="","Missing payer",IF(F299="","Missing service date",IF(H299="","Missing original charge","")))))))</f>
        <v/>
      </c>
    </row>
    <row r="300">
      <c r="A300" s="18" t="n"/>
      <c r="B300" s="18" t="n"/>
      <c r="C300" s="18" t="n"/>
      <c r="D300" s="18" t="n"/>
      <c r="E300" s="18" t="n"/>
      <c r="F300" s="42" t="n"/>
      <c r="G300" s="42" t="n"/>
      <c r="H300" s="43" t="n"/>
      <c r="I300" s="43" t="n"/>
      <c r="J300" s="43" t="n"/>
      <c r="K300" s="44">
        <f>IF(A300="","",H300-I300-J300)</f>
        <v/>
      </c>
      <c r="L300" s="45">
        <f>IF(A300="","",IF(Dashboard!$B$5="Claim Submitted Date",IF(G300&lt;&gt;"",G300,F300),F300))</f>
        <v/>
      </c>
      <c r="M300" s="23">
        <f>IF(OR(A300="",L300="",Dashboard!$B$4=""),"",MAX(0,Dashboard!$B$4-L300))</f>
        <v/>
      </c>
      <c r="N300" s="23">
        <f>IF(M300="","",IF(M300&lt;=30,"0–30 Days",IF(M300&lt;=60,"31–60 Days",IF(M300&lt;=90,"61–90 Days",IF(M300&lt;=120,"91–120 Days","Over 120 Days")))))</f>
        <v/>
      </c>
      <c r="O300" s="44">
        <f>IF(A300="","",IF(N300="0–30 Days",K300,0))</f>
        <v/>
      </c>
      <c r="P300" s="44">
        <f>IF(A300="","",IF(N300="31–60 Days",K300,0))</f>
        <v/>
      </c>
      <c r="Q300" s="44">
        <f>IF(A300="","",IF(N300="61–90 Days",K300,0))</f>
        <v/>
      </c>
      <c r="R300" s="44">
        <f>IF(A300="","",IF(N300="91–120 Days",K300,0))</f>
        <v/>
      </c>
      <c r="S300" s="44">
        <f>IF(A300="","",IF(N300="Over 120 Days",K300,0))</f>
        <v/>
      </c>
      <c r="T300" s="18" t="n"/>
      <c r="U300" s="18" t="n"/>
      <c r="V300" s="42" t="n"/>
      <c r="W300" s="42" t="n"/>
      <c r="X300" s="18" t="n"/>
      <c r="Y300" s="23">
        <f>IF(A300="","",IF(K300&lt;=0,"Closed/Credit",IF(OR(U300="Yes",M300&gt;120,AND(W300&lt;&gt;"",W300&lt;=Dashboard!$B$4)),"Critical",IF(OR(K300&gt;=Dashboard!$B$6,M300&gt;90),"High",IF(OR(M300&gt;60,W300=""),"Medium","Routine")))))</f>
        <v/>
      </c>
      <c r="Z300" s="24" t="n"/>
      <c r="AA300" s="25">
        <f>IF(A300="","",IF(COUNTIF($A$2:$A$501,A300)&gt;1,"Duplicate AR Record ID",IF(B300="","Missing clinic",IF(C300="","Missing account ID",IF(D300="","Missing payer",IF(F300="","Missing service date",IF(H300="","Missing original charge","")))))))</f>
        <v/>
      </c>
    </row>
    <row r="301">
      <c r="A301" s="18" t="n"/>
      <c r="B301" s="18" t="n"/>
      <c r="C301" s="18" t="n"/>
      <c r="D301" s="18" t="n"/>
      <c r="E301" s="18" t="n"/>
      <c r="F301" s="42" t="n"/>
      <c r="G301" s="42" t="n"/>
      <c r="H301" s="43" t="n"/>
      <c r="I301" s="43" t="n"/>
      <c r="J301" s="43" t="n"/>
      <c r="K301" s="44">
        <f>IF(A301="","",H301-I301-J301)</f>
        <v/>
      </c>
      <c r="L301" s="45">
        <f>IF(A301="","",IF(Dashboard!$B$5="Claim Submitted Date",IF(G301&lt;&gt;"",G301,F301),F301))</f>
        <v/>
      </c>
      <c r="M301" s="23">
        <f>IF(OR(A301="",L301="",Dashboard!$B$4=""),"",MAX(0,Dashboard!$B$4-L301))</f>
        <v/>
      </c>
      <c r="N301" s="23">
        <f>IF(M301="","",IF(M301&lt;=30,"0–30 Days",IF(M301&lt;=60,"31–60 Days",IF(M301&lt;=90,"61–90 Days",IF(M301&lt;=120,"91–120 Days","Over 120 Days")))))</f>
        <v/>
      </c>
      <c r="O301" s="44">
        <f>IF(A301="","",IF(N301="0–30 Days",K301,0))</f>
        <v/>
      </c>
      <c r="P301" s="44">
        <f>IF(A301="","",IF(N301="31–60 Days",K301,0))</f>
        <v/>
      </c>
      <c r="Q301" s="44">
        <f>IF(A301="","",IF(N301="61–90 Days",K301,0))</f>
        <v/>
      </c>
      <c r="R301" s="44">
        <f>IF(A301="","",IF(N301="91–120 Days",K301,0))</f>
        <v/>
      </c>
      <c r="S301" s="44">
        <f>IF(A301="","",IF(N301="Over 120 Days",K301,0))</f>
        <v/>
      </c>
      <c r="T301" s="18" t="n"/>
      <c r="U301" s="18" t="n"/>
      <c r="V301" s="42" t="n"/>
      <c r="W301" s="42" t="n"/>
      <c r="X301" s="18" t="n"/>
      <c r="Y301" s="23">
        <f>IF(A301="","",IF(K301&lt;=0,"Closed/Credit",IF(OR(U301="Yes",M301&gt;120,AND(W301&lt;&gt;"",W301&lt;=Dashboard!$B$4)),"Critical",IF(OR(K301&gt;=Dashboard!$B$6,M301&gt;90),"High",IF(OR(M301&gt;60,W301=""),"Medium","Routine")))))</f>
        <v/>
      </c>
      <c r="Z301" s="24" t="n"/>
      <c r="AA301" s="25">
        <f>IF(A301="","",IF(COUNTIF($A$2:$A$501,A301)&gt;1,"Duplicate AR Record ID",IF(B301="","Missing clinic",IF(C301="","Missing account ID",IF(D301="","Missing payer",IF(F301="","Missing service date",IF(H301="","Missing original charge","")))))))</f>
        <v/>
      </c>
    </row>
    <row r="302">
      <c r="A302" s="18" t="n"/>
      <c r="B302" s="18" t="n"/>
      <c r="C302" s="18" t="n"/>
      <c r="D302" s="18" t="n"/>
      <c r="E302" s="18" t="n"/>
      <c r="F302" s="42" t="n"/>
      <c r="G302" s="42" t="n"/>
      <c r="H302" s="43" t="n"/>
      <c r="I302" s="43" t="n"/>
      <c r="J302" s="43" t="n"/>
      <c r="K302" s="44">
        <f>IF(A302="","",H302-I302-J302)</f>
        <v/>
      </c>
      <c r="L302" s="45">
        <f>IF(A302="","",IF(Dashboard!$B$5="Claim Submitted Date",IF(G302&lt;&gt;"",G302,F302),F302))</f>
        <v/>
      </c>
      <c r="M302" s="23">
        <f>IF(OR(A302="",L302="",Dashboard!$B$4=""),"",MAX(0,Dashboard!$B$4-L302))</f>
        <v/>
      </c>
      <c r="N302" s="23">
        <f>IF(M302="","",IF(M302&lt;=30,"0–30 Days",IF(M302&lt;=60,"31–60 Days",IF(M302&lt;=90,"61–90 Days",IF(M302&lt;=120,"91–120 Days","Over 120 Days")))))</f>
        <v/>
      </c>
      <c r="O302" s="44">
        <f>IF(A302="","",IF(N302="0–30 Days",K302,0))</f>
        <v/>
      </c>
      <c r="P302" s="44">
        <f>IF(A302="","",IF(N302="31–60 Days",K302,0))</f>
        <v/>
      </c>
      <c r="Q302" s="44">
        <f>IF(A302="","",IF(N302="61–90 Days",K302,0))</f>
        <v/>
      </c>
      <c r="R302" s="44">
        <f>IF(A302="","",IF(N302="91–120 Days",K302,0))</f>
        <v/>
      </c>
      <c r="S302" s="44">
        <f>IF(A302="","",IF(N302="Over 120 Days",K302,0))</f>
        <v/>
      </c>
      <c r="T302" s="18" t="n"/>
      <c r="U302" s="18" t="n"/>
      <c r="V302" s="42" t="n"/>
      <c r="W302" s="42" t="n"/>
      <c r="X302" s="18" t="n"/>
      <c r="Y302" s="23">
        <f>IF(A302="","",IF(K302&lt;=0,"Closed/Credit",IF(OR(U302="Yes",M302&gt;120,AND(W302&lt;&gt;"",W302&lt;=Dashboard!$B$4)),"Critical",IF(OR(K302&gt;=Dashboard!$B$6,M302&gt;90),"High",IF(OR(M302&gt;60,W302=""),"Medium","Routine")))))</f>
        <v/>
      </c>
      <c r="Z302" s="24" t="n"/>
      <c r="AA302" s="25">
        <f>IF(A302="","",IF(COUNTIF($A$2:$A$501,A302)&gt;1,"Duplicate AR Record ID",IF(B302="","Missing clinic",IF(C302="","Missing account ID",IF(D302="","Missing payer",IF(F302="","Missing service date",IF(H302="","Missing original charge","")))))))</f>
        <v/>
      </c>
    </row>
    <row r="303">
      <c r="A303" s="18" t="n"/>
      <c r="B303" s="18" t="n"/>
      <c r="C303" s="18" t="n"/>
      <c r="D303" s="18" t="n"/>
      <c r="E303" s="18" t="n"/>
      <c r="F303" s="42" t="n"/>
      <c r="G303" s="42" t="n"/>
      <c r="H303" s="43" t="n"/>
      <c r="I303" s="43" t="n"/>
      <c r="J303" s="43" t="n"/>
      <c r="K303" s="44">
        <f>IF(A303="","",H303-I303-J303)</f>
        <v/>
      </c>
      <c r="L303" s="45">
        <f>IF(A303="","",IF(Dashboard!$B$5="Claim Submitted Date",IF(G303&lt;&gt;"",G303,F303),F303))</f>
        <v/>
      </c>
      <c r="M303" s="23">
        <f>IF(OR(A303="",L303="",Dashboard!$B$4=""),"",MAX(0,Dashboard!$B$4-L303))</f>
        <v/>
      </c>
      <c r="N303" s="23">
        <f>IF(M303="","",IF(M303&lt;=30,"0–30 Days",IF(M303&lt;=60,"31–60 Days",IF(M303&lt;=90,"61–90 Days",IF(M303&lt;=120,"91–120 Days","Over 120 Days")))))</f>
        <v/>
      </c>
      <c r="O303" s="44">
        <f>IF(A303="","",IF(N303="0–30 Days",K303,0))</f>
        <v/>
      </c>
      <c r="P303" s="44">
        <f>IF(A303="","",IF(N303="31–60 Days",K303,0))</f>
        <v/>
      </c>
      <c r="Q303" s="44">
        <f>IF(A303="","",IF(N303="61–90 Days",K303,0))</f>
        <v/>
      </c>
      <c r="R303" s="44">
        <f>IF(A303="","",IF(N303="91–120 Days",K303,0))</f>
        <v/>
      </c>
      <c r="S303" s="44">
        <f>IF(A303="","",IF(N303="Over 120 Days",K303,0))</f>
        <v/>
      </c>
      <c r="T303" s="18" t="n"/>
      <c r="U303" s="18" t="n"/>
      <c r="V303" s="42" t="n"/>
      <c r="W303" s="42" t="n"/>
      <c r="X303" s="18" t="n"/>
      <c r="Y303" s="23">
        <f>IF(A303="","",IF(K303&lt;=0,"Closed/Credit",IF(OR(U303="Yes",M303&gt;120,AND(W303&lt;&gt;"",W303&lt;=Dashboard!$B$4)),"Critical",IF(OR(K303&gt;=Dashboard!$B$6,M303&gt;90),"High",IF(OR(M303&gt;60,W303=""),"Medium","Routine")))))</f>
        <v/>
      </c>
      <c r="Z303" s="24" t="n"/>
      <c r="AA303" s="25">
        <f>IF(A303="","",IF(COUNTIF($A$2:$A$501,A303)&gt;1,"Duplicate AR Record ID",IF(B303="","Missing clinic",IF(C303="","Missing account ID",IF(D303="","Missing payer",IF(F303="","Missing service date",IF(H303="","Missing original charge","")))))))</f>
        <v/>
      </c>
    </row>
    <row r="304">
      <c r="A304" s="18" t="n"/>
      <c r="B304" s="18" t="n"/>
      <c r="C304" s="18" t="n"/>
      <c r="D304" s="18" t="n"/>
      <c r="E304" s="18" t="n"/>
      <c r="F304" s="42" t="n"/>
      <c r="G304" s="42" t="n"/>
      <c r="H304" s="43" t="n"/>
      <c r="I304" s="43" t="n"/>
      <c r="J304" s="43" t="n"/>
      <c r="K304" s="44">
        <f>IF(A304="","",H304-I304-J304)</f>
        <v/>
      </c>
      <c r="L304" s="45">
        <f>IF(A304="","",IF(Dashboard!$B$5="Claim Submitted Date",IF(G304&lt;&gt;"",G304,F304),F304))</f>
        <v/>
      </c>
      <c r="M304" s="23">
        <f>IF(OR(A304="",L304="",Dashboard!$B$4=""),"",MAX(0,Dashboard!$B$4-L304))</f>
        <v/>
      </c>
      <c r="N304" s="23">
        <f>IF(M304="","",IF(M304&lt;=30,"0–30 Days",IF(M304&lt;=60,"31–60 Days",IF(M304&lt;=90,"61–90 Days",IF(M304&lt;=120,"91–120 Days","Over 120 Days")))))</f>
        <v/>
      </c>
      <c r="O304" s="44">
        <f>IF(A304="","",IF(N304="0–30 Days",K304,0))</f>
        <v/>
      </c>
      <c r="P304" s="44">
        <f>IF(A304="","",IF(N304="31–60 Days",K304,0))</f>
        <v/>
      </c>
      <c r="Q304" s="44">
        <f>IF(A304="","",IF(N304="61–90 Days",K304,0))</f>
        <v/>
      </c>
      <c r="R304" s="44">
        <f>IF(A304="","",IF(N304="91–120 Days",K304,0))</f>
        <v/>
      </c>
      <c r="S304" s="44">
        <f>IF(A304="","",IF(N304="Over 120 Days",K304,0))</f>
        <v/>
      </c>
      <c r="T304" s="18" t="n"/>
      <c r="U304" s="18" t="n"/>
      <c r="V304" s="42" t="n"/>
      <c r="W304" s="42" t="n"/>
      <c r="X304" s="18" t="n"/>
      <c r="Y304" s="23">
        <f>IF(A304="","",IF(K304&lt;=0,"Closed/Credit",IF(OR(U304="Yes",M304&gt;120,AND(W304&lt;&gt;"",W304&lt;=Dashboard!$B$4)),"Critical",IF(OR(K304&gt;=Dashboard!$B$6,M304&gt;90),"High",IF(OR(M304&gt;60,W304=""),"Medium","Routine")))))</f>
        <v/>
      </c>
      <c r="Z304" s="24" t="n"/>
      <c r="AA304" s="25">
        <f>IF(A304="","",IF(COUNTIF($A$2:$A$501,A304)&gt;1,"Duplicate AR Record ID",IF(B304="","Missing clinic",IF(C304="","Missing account ID",IF(D304="","Missing payer",IF(F304="","Missing service date",IF(H304="","Missing original charge","")))))))</f>
        <v/>
      </c>
    </row>
    <row r="305">
      <c r="A305" s="18" t="n"/>
      <c r="B305" s="18" t="n"/>
      <c r="C305" s="18" t="n"/>
      <c r="D305" s="18" t="n"/>
      <c r="E305" s="18" t="n"/>
      <c r="F305" s="42" t="n"/>
      <c r="G305" s="42" t="n"/>
      <c r="H305" s="43" t="n"/>
      <c r="I305" s="43" t="n"/>
      <c r="J305" s="43" t="n"/>
      <c r="K305" s="44">
        <f>IF(A305="","",H305-I305-J305)</f>
        <v/>
      </c>
      <c r="L305" s="45">
        <f>IF(A305="","",IF(Dashboard!$B$5="Claim Submitted Date",IF(G305&lt;&gt;"",G305,F305),F305))</f>
        <v/>
      </c>
      <c r="M305" s="23">
        <f>IF(OR(A305="",L305="",Dashboard!$B$4=""),"",MAX(0,Dashboard!$B$4-L305))</f>
        <v/>
      </c>
      <c r="N305" s="23">
        <f>IF(M305="","",IF(M305&lt;=30,"0–30 Days",IF(M305&lt;=60,"31–60 Days",IF(M305&lt;=90,"61–90 Days",IF(M305&lt;=120,"91–120 Days","Over 120 Days")))))</f>
        <v/>
      </c>
      <c r="O305" s="44">
        <f>IF(A305="","",IF(N305="0–30 Days",K305,0))</f>
        <v/>
      </c>
      <c r="P305" s="44">
        <f>IF(A305="","",IF(N305="31–60 Days",K305,0))</f>
        <v/>
      </c>
      <c r="Q305" s="44">
        <f>IF(A305="","",IF(N305="61–90 Days",K305,0))</f>
        <v/>
      </c>
      <c r="R305" s="44">
        <f>IF(A305="","",IF(N305="91–120 Days",K305,0))</f>
        <v/>
      </c>
      <c r="S305" s="44">
        <f>IF(A305="","",IF(N305="Over 120 Days",K305,0))</f>
        <v/>
      </c>
      <c r="T305" s="18" t="n"/>
      <c r="U305" s="18" t="n"/>
      <c r="V305" s="42" t="n"/>
      <c r="W305" s="42" t="n"/>
      <c r="X305" s="18" t="n"/>
      <c r="Y305" s="23">
        <f>IF(A305="","",IF(K305&lt;=0,"Closed/Credit",IF(OR(U305="Yes",M305&gt;120,AND(W305&lt;&gt;"",W305&lt;=Dashboard!$B$4)),"Critical",IF(OR(K305&gt;=Dashboard!$B$6,M305&gt;90),"High",IF(OR(M305&gt;60,W305=""),"Medium","Routine")))))</f>
        <v/>
      </c>
      <c r="Z305" s="24" t="n"/>
      <c r="AA305" s="25">
        <f>IF(A305="","",IF(COUNTIF($A$2:$A$501,A305)&gt;1,"Duplicate AR Record ID",IF(B305="","Missing clinic",IF(C305="","Missing account ID",IF(D305="","Missing payer",IF(F305="","Missing service date",IF(H305="","Missing original charge","")))))))</f>
        <v/>
      </c>
    </row>
    <row r="306">
      <c r="A306" s="18" t="n"/>
      <c r="B306" s="18" t="n"/>
      <c r="C306" s="18" t="n"/>
      <c r="D306" s="18" t="n"/>
      <c r="E306" s="18" t="n"/>
      <c r="F306" s="42" t="n"/>
      <c r="G306" s="42" t="n"/>
      <c r="H306" s="43" t="n"/>
      <c r="I306" s="43" t="n"/>
      <c r="J306" s="43" t="n"/>
      <c r="K306" s="44">
        <f>IF(A306="","",H306-I306-J306)</f>
        <v/>
      </c>
      <c r="L306" s="45">
        <f>IF(A306="","",IF(Dashboard!$B$5="Claim Submitted Date",IF(G306&lt;&gt;"",G306,F306),F306))</f>
        <v/>
      </c>
      <c r="M306" s="23">
        <f>IF(OR(A306="",L306="",Dashboard!$B$4=""),"",MAX(0,Dashboard!$B$4-L306))</f>
        <v/>
      </c>
      <c r="N306" s="23">
        <f>IF(M306="","",IF(M306&lt;=30,"0–30 Days",IF(M306&lt;=60,"31–60 Days",IF(M306&lt;=90,"61–90 Days",IF(M306&lt;=120,"91–120 Days","Over 120 Days")))))</f>
        <v/>
      </c>
      <c r="O306" s="44">
        <f>IF(A306="","",IF(N306="0–30 Days",K306,0))</f>
        <v/>
      </c>
      <c r="P306" s="44">
        <f>IF(A306="","",IF(N306="31–60 Days",K306,0))</f>
        <v/>
      </c>
      <c r="Q306" s="44">
        <f>IF(A306="","",IF(N306="61–90 Days",K306,0))</f>
        <v/>
      </c>
      <c r="R306" s="44">
        <f>IF(A306="","",IF(N306="91–120 Days",K306,0))</f>
        <v/>
      </c>
      <c r="S306" s="44">
        <f>IF(A306="","",IF(N306="Over 120 Days",K306,0))</f>
        <v/>
      </c>
      <c r="T306" s="18" t="n"/>
      <c r="U306" s="18" t="n"/>
      <c r="V306" s="42" t="n"/>
      <c r="W306" s="42" t="n"/>
      <c r="X306" s="18" t="n"/>
      <c r="Y306" s="23">
        <f>IF(A306="","",IF(K306&lt;=0,"Closed/Credit",IF(OR(U306="Yes",M306&gt;120,AND(W306&lt;&gt;"",W306&lt;=Dashboard!$B$4)),"Critical",IF(OR(K306&gt;=Dashboard!$B$6,M306&gt;90),"High",IF(OR(M306&gt;60,W306=""),"Medium","Routine")))))</f>
        <v/>
      </c>
      <c r="Z306" s="24" t="n"/>
      <c r="AA306" s="25">
        <f>IF(A306="","",IF(COUNTIF($A$2:$A$501,A306)&gt;1,"Duplicate AR Record ID",IF(B306="","Missing clinic",IF(C306="","Missing account ID",IF(D306="","Missing payer",IF(F306="","Missing service date",IF(H306="","Missing original charge","")))))))</f>
        <v/>
      </c>
    </row>
    <row r="307">
      <c r="A307" s="18" t="n"/>
      <c r="B307" s="18" t="n"/>
      <c r="C307" s="18" t="n"/>
      <c r="D307" s="18" t="n"/>
      <c r="E307" s="18" t="n"/>
      <c r="F307" s="42" t="n"/>
      <c r="G307" s="42" t="n"/>
      <c r="H307" s="43" t="n"/>
      <c r="I307" s="43" t="n"/>
      <c r="J307" s="43" t="n"/>
      <c r="K307" s="44">
        <f>IF(A307="","",H307-I307-J307)</f>
        <v/>
      </c>
      <c r="L307" s="45">
        <f>IF(A307="","",IF(Dashboard!$B$5="Claim Submitted Date",IF(G307&lt;&gt;"",G307,F307),F307))</f>
        <v/>
      </c>
      <c r="M307" s="23">
        <f>IF(OR(A307="",L307="",Dashboard!$B$4=""),"",MAX(0,Dashboard!$B$4-L307))</f>
        <v/>
      </c>
      <c r="N307" s="23">
        <f>IF(M307="","",IF(M307&lt;=30,"0–30 Days",IF(M307&lt;=60,"31–60 Days",IF(M307&lt;=90,"61–90 Days",IF(M307&lt;=120,"91–120 Days","Over 120 Days")))))</f>
        <v/>
      </c>
      <c r="O307" s="44">
        <f>IF(A307="","",IF(N307="0–30 Days",K307,0))</f>
        <v/>
      </c>
      <c r="P307" s="44">
        <f>IF(A307="","",IF(N307="31–60 Days",K307,0))</f>
        <v/>
      </c>
      <c r="Q307" s="44">
        <f>IF(A307="","",IF(N307="61–90 Days",K307,0))</f>
        <v/>
      </c>
      <c r="R307" s="44">
        <f>IF(A307="","",IF(N307="91–120 Days",K307,0))</f>
        <v/>
      </c>
      <c r="S307" s="44">
        <f>IF(A307="","",IF(N307="Over 120 Days",K307,0))</f>
        <v/>
      </c>
      <c r="T307" s="18" t="n"/>
      <c r="U307" s="18" t="n"/>
      <c r="V307" s="42" t="n"/>
      <c r="W307" s="42" t="n"/>
      <c r="X307" s="18" t="n"/>
      <c r="Y307" s="23">
        <f>IF(A307="","",IF(K307&lt;=0,"Closed/Credit",IF(OR(U307="Yes",M307&gt;120,AND(W307&lt;&gt;"",W307&lt;=Dashboard!$B$4)),"Critical",IF(OR(K307&gt;=Dashboard!$B$6,M307&gt;90),"High",IF(OR(M307&gt;60,W307=""),"Medium","Routine")))))</f>
        <v/>
      </c>
      <c r="Z307" s="24" t="n"/>
      <c r="AA307" s="25">
        <f>IF(A307="","",IF(COUNTIF($A$2:$A$501,A307)&gt;1,"Duplicate AR Record ID",IF(B307="","Missing clinic",IF(C307="","Missing account ID",IF(D307="","Missing payer",IF(F307="","Missing service date",IF(H307="","Missing original charge","")))))))</f>
        <v/>
      </c>
    </row>
    <row r="308">
      <c r="A308" s="18" t="n"/>
      <c r="B308" s="18" t="n"/>
      <c r="C308" s="18" t="n"/>
      <c r="D308" s="18" t="n"/>
      <c r="E308" s="18" t="n"/>
      <c r="F308" s="42" t="n"/>
      <c r="G308" s="42" t="n"/>
      <c r="H308" s="43" t="n"/>
      <c r="I308" s="43" t="n"/>
      <c r="J308" s="43" t="n"/>
      <c r="K308" s="44">
        <f>IF(A308="","",H308-I308-J308)</f>
        <v/>
      </c>
      <c r="L308" s="45">
        <f>IF(A308="","",IF(Dashboard!$B$5="Claim Submitted Date",IF(G308&lt;&gt;"",G308,F308),F308))</f>
        <v/>
      </c>
      <c r="M308" s="23">
        <f>IF(OR(A308="",L308="",Dashboard!$B$4=""),"",MAX(0,Dashboard!$B$4-L308))</f>
        <v/>
      </c>
      <c r="N308" s="23">
        <f>IF(M308="","",IF(M308&lt;=30,"0–30 Days",IF(M308&lt;=60,"31–60 Days",IF(M308&lt;=90,"61–90 Days",IF(M308&lt;=120,"91–120 Days","Over 120 Days")))))</f>
        <v/>
      </c>
      <c r="O308" s="44">
        <f>IF(A308="","",IF(N308="0–30 Days",K308,0))</f>
        <v/>
      </c>
      <c r="P308" s="44">
        <f>IF(A308="","",IF(N308="31–60 Days",K308,0))</f>
        <v/>
      </c>
      <c r="Q308" s="44">
        <f>IF(A308="","",IF(N308="61–90 Days",K308,0))</f>
        <v/>
      </c>
      <c r="R308" s="44">
        <f>IF(A308="","",IF(N308="91–120 Days",K308,0))</f>
        <v/>
      </c>
      <c r="S308" s="44">
        <f>IF(A308="","",IF(N308="Over 120 Days",K308,0))</f>
        <v/>
      </c>
      <c r="T308" s="18" t="n"/>
      <c r="U308" s="18" t="n"/>
      <c r="V308" s="42" t="n"/>
      <c r="W308" s="42" t="n"/>
      <c r="X308" s="18" t="n"/>
      <c r="Y308" s="23">
        <f>IF(A308="","",IF(K308&lt;=0,"Closed/Credit",IF(OR(U308="Yes",M308&gt;120,AND(W308&lt;&gt;"",W308&lt;=Dashboard!$B$4)),"Critical",IF(OR(K308&gt;=Dashboard!$B$6,M308&gt;90),"High",IF(OR(M308&gt;60,W308=""),"Medium","Routine")))))</f>
        <v/>
      </c>
      <c r="Z308" s="24" t="n"/>
      <c r="AA308" s="25">
        <f>IF(A308="","",IF(COUNTIF($A$2:$A$501,A308)&gt;1,"Duplicate AR Record ID",IF(B308="","Missing clinic",IF(C308="","Missing account ID",IF(D308="","Missing payer",IF(F308="","Missing service date",IF(H308="","Missing original charge","")))))))</f>
        <v/>
      </c>
    </row>
    <row r="309">
      <c r="A309" s="18" t="n"/>
      <c r="B309" s="18" t="n"/>
      <c r="C309" s="18" t="n"/>
      <c r="D309" s="18" t="n"/>
      <c r="E309" s="18" t="n"/>
      <c r="F309" s="42" t="n"/>
      <c r="G309" s="42" t="n"/>
      <c r="H309" s="43" t="n"/>
      <c r="I309" s="43" t="n"/>
      <c r="J309" s="43" t="n"/>
      <c r="K309" s="44">
        <f>IF(A309="","",H309-I309-J309)</f>
        <v/>
      </c>
      <c r="L309" s="45">
        <f>IF(A309="","",IF(Dashboard!$B$5="Claim Submitted Date",IF(G309&lt;&gt;"",G309,F309),F309))</f>
        <v/>
      </c>
      <c r="M309" s="23">
        <f>IF(OR(A309="",L309="",Dashboard!$B$4=""),"",MAX(0,Dashboard!$B$4-L309))</f>
        <v/>
      </c>
      <c r="N309" s="23">
        <f>IF(M309="","",IF(M309&lt;=30,"0–30 Days",IF(M309&lt;=60,"31–60 Days",IF(M309&lt;=90,"61–90 Days",IF(M309&lt;=120,"91–120 Days","Over 120 Days")))))</f>
        <v/>
      </c>
      <c r="O309" s="44">
        <f>IF(A309="","",IF(N309="0–30 Days",K309,0))</f>
        <v/>
      </c>
      <c r="P309" s="44">
        <f>IF(A309="","",IF(N309="31–60 Days",K309,0))</f>
        <v/>
      </c>
      <c r="Q309" s="44">
        <f>IF(A309="","",IF(N309="61–90 Days",K309,0))</f>
        <v/>
      </c>
      <c r="R309" s="44">
        <f>IF(A309="","",IF(N309="91–120 Days",K309,0))</f>
        <v/>
      </c>
      <c r="S309" s="44">
        <f>IF(A309="","",IF(N309="Over 120 Days",K309,0))</f>
        <v/>
      </c>
      <c r="T309" s="18" t="n"/>
      <c r="U309" s="18" t="n"/>
      <c r="V309" s="42" t="n"/>
      <c r="W309" s="42" t="n"/>
      <c r="X309" s="18" t="n"/>
      <c r="Y309" s="23">
        <f>IF(A309="","",IF(K309&lt;=0,"Closed/Credit",IF(OR(U309="Yes",M309&gt;120,AND(W309&lt;&gt;"",W309&lt;=Dashboard!$B$4)),"Critical",IF(OR(K309&gt;=Dashboard!$B$6,M309&gt;90),"High",IF(OR(M309&gt;60,W309=""),"Medium","Routine")))))</f>
        <v/>
      </c>
      <c r="Z309" s="24" t="n"/>
      <c r="AA309" s="25">
        <f>IF(A309="","",IF(COUNTIF($A$2:$A$501,A309)&gt;1,"Duplicate AR Record ID",IF(B309="","Missing clinic",IF(C309="","Missing account ID",IF(D309="","Missing payer",IF(F309="","Missing service date",IF(H309="","Missing original charge","")))))))</f>
        <v/>
      </c>
    </row>
    <row r="310">
      <c r="A310" s="18" t="n"/>
      <c r="B310" s="18" t="n"/>
      <c r="C310" s="18" t="n"/>
      <c r="D310" s="18" t="n"/>
      <c r="E310" s="18" t="n"/>
      <c r="F310" s="42" t="n"/>
      <c r="G310" s="42" t="n"/>
      <c r="H310" s="43" t="n"/>
      <c r="I310" s="43" t="n"/>
      <c r="J310" s="43" t="n"/>
      <c r="K310" s="44">
        <f>IF(A310="","",H310-I310-J310)</f>
        <v/>
      </c>
      <c r="L310" s="45">
        <f>IF(A310="","",IF(Dashboard!$B$5="Claim Submitted Date",IF(G310&lt;&gt;"",G310,F310),F310))</f>
        <v/>
      </c>
      <c r="M310" s="23">
        <f>IF(OR(A310="",L310="",Dashboard!$B$4=""),"",MAX(0,Dashboard!$B$4-L310))</f>
        <v/>
      </c>
      <c r="N310" s="23">
        <f>IF(M310="","",IF(M310&lt;=30,"0–30 Days",IF(M310&lt;=60,"31–60 Days",IF(M310&lt;=90,"61–90 Days",IF(M310&lt;=120,"91–120 Days","Over 120 Days")))))</f>
        <v/>
      </c>
      <c r="O310" s="44">
        <f>IF(A310="","",IF(N310="0–30 Days",K310,0))</f>
        <v/>
      </c>
      <c r="P310" s="44">
        <f>IF(A310="","",IF(N310="31–60 Days",K310,0))</f>
        <v/>
      </c>
      <c r="Q310" s="44">
        <f>IF(A310="","",IF(N310="61–90 Days",K310,0))</f>
        <v/>
      </c>
      <c r="R310" s="44">
        <f>IF(A310="","",IF(N310="91–120 Days",K310,0))</f>
        <v/>
      </c>
      <c r="S310" s="44">
        <f>IF(A310="","",IF(N310="Over 120 Days",K310,0))</f>
        <v/>
      </c>
      <c r="T310" s="18" t="n"/>
      <c r="U310" s="18" t="n"/>
      <c r="V310" s="42" t="n"/>
      <c r="W310" s="42" t="n"/>
      <c r="X310" s="18" t="n"/>
      <c r="Y310" s="23">
        <f>IF(A310="","",IF(K310&lt;=0,"Closed/Credit",IF(OR(U310="Yes",M310&gt;120,AND(W310&lt;&gt;"",W310&lt;=Dashboard!$B$4)),"Critical",IF(OR(K310&gt;=Dashboard!$B$6,M310&gt;90),"High",IF(OR(M310&gt;60,W310=""),"Medium","Routine")))))</f>
        <v/>
      </c>
      <c r="Z310" s="24" t="n"/>
      <c r="AA310" s="25">
        <f>IF(A310="","",IF(COUNTIF($A$2:$A$501,A310)&gt;1,"Duplicate AR Record ID",IF(B310="","Missing clinic",IF(C310="","Missing account ID",IF(D310="","Missing payer",IF(F310="","Missing service date",IF(H310="","Missing original charge","")))))))</f>
        <v/>
      </c>
    </row>
    <row r="311">
      <c r="A311" s="18" t="n"/>
      <c r="B311" s="18" t="n"/>
      <c r="C311" s="18" t="n"/>
      <c r="D311" s="18" t="n"/>
      <c r="E311" s="18" t="n"/>
      <c r="F311" s="42" t="n"/>
      <c r="G311" s="42" t="n"/>
      <c r="H311" s="43" t="n"/>
      <c r="I311" s="43" t="n"/>
      <c r="J311" s="43" t="n"/>
      <c r="K311" s="44">
        <f>IF(A311="","",H311-I311-J311)</f>
        <v/>
      </c>
      <c r="L311" s="45">
        <f>IF(A311="","",IF(Dashboard!$B$5="Claim Submitted Date",IF(G311&lt;&gt;"",G311,F311),F311))</f>
        <v/>
      </c>
      <c r="M311" s="23">
        <f>IF(OR(A311="",L311="",Dashboard!$B$4=""),"",MAX(0,Dashboard!$B$4-L311))</f>
        <v/>
      </c>
      <c r="N311" s="23">
        <f>IF(M311="","",IF(M311&lt;=30,"0–30 Days",IF(M311&lt;=60,"31–60 Days",IF(M311&lt;=90,"61–90 Days",IF(M311&lt;=120,"91–120 Days","Over 120 Days")))))</f>
        <v/>
      </c>
      <c r="O311" s="44">
        <f>IF(A311="","",IF(N311="0–30 Days",K311,0))</f>
        <v/>
      </c>
      <c r="P311" s="44">
        <f>IF(A311="","",IF(N311="31–60 Days",K311,0))</f>
        <v/>
      </c>
      <c r="Q311" s="44">
        <f>IF(A311="","",IF(N311="61–90 Days",K311,0))</f>
        <v/>
      </c>
      <c r="R311" s="44">
        <f>IF(A311="","",IF(N311="91–120 Days",K311,0))</f>
        <v/>
      </c>
      <c r="S311" s="44">
        <f>IF(A311="","",IF(N311="Over 120 Days",K311,0))</f>
        <v/>
      </c>
      <c r="T311" s="18" t="n"/>
      <c r="U311" s="18" t="n"/>
      <c r="V311" s="42" t="n"/>
      <c r="W311" s="42" t="n"/>
      <c r="X311" s="18" t="n"/>
      <c r="Y311" s="23">
        <f>IF(A311="","",IF(K311&lt;=0,"Closed/Credit",IF(OR(U311="Yes",M311&gt;120,AND(W311&lt;&gt;"",W311&lt;=Dashboard!$B$4)),"Critical",IF(OR(K311&gt;=Dashboard!$B$6,M311&gt;90),"High",IF(OR(M311&gt;60,W311=""),"Medium","Routine")))))</f>
        <v/>
      </c>
      <c r="Z311" s="24" t="n"/>
      <c r="AA311" s="25">
        <f>IF(A311="","",IF(COUNTIF($A$2:$A$501,A311)&gt;1,"Duplicate AR Record ID",IF(B311="","Missing clinic",IF(C311="","Missing account ID",IF(D311="","Missing payer",IF(F311="","Missing service date",IF(H311="","Missing original charge","")))))))</f>
        <v/>
      </c>
    </row>
    <row r="312">
      <c r="A312" s="18" t="n"/>
      <c r="B312" s="18" t="n"/>
      <c r="C312" s="18" t="n"/>
      <c r="D312" s="18" t="n"/>
      <c r="E312" s="18" t="n"/>
      <c r="F312" s="42" t="n"/>
      <c r="G312" s="42" t="n"/>
      <c r="H312" s="43" t="n"/>
      <c r="I312" s="43" t="n"/>
      <c r="J312" s="43" t="n"/>
      <c r="K312" s="44">
        <f>IF(A312="","",H312-I312-J312)</f>
        <v/>
      </c>
      <c r="L312" s="45">
        <f>IF(A312="","",IF(Dashboard!$B$5="Claim Submitted Date",IF(G312&lt;&gt;"",G312,F312),F312))</f>
        <v/>
      </c>
      <c r="M312" s="23">
        <f>IF(OR(A312="",L312="",Dashboard!$B$4=""),"",MAX(0,Dashboard!$B$4-L312))</f>
        <v/>
      </c>
      <c r="N312" s="23">
        <f>IF(M312="","",IF(M312&lt;=30,"0–30 Days",IF(M312&lt;=60,"31–60 Days",IF(M312&lt;=90,"61–90 Days",IF(M312&lt;=120,"91–120 Days","Over 120 Days")))))</f>
        <v/>
      </c>
      <c r="O312" s="44">
        <f>IF(A312="","",IF(N312="0–30 Days",K312,0))</f>
        <v/>
      </c>
      <c r="P312" s="44">
        <f>IF(A312="","",IF(N312="31–60 Days",K312,0))</f>
        <v/>
      </c>
      <c r="Q312" s="44">
        <f>IF(A312="","",IF(N312="61–90 Days",K312,0))</f>
        <v/>
      </c>
      <c r="R312" s="44">
        <f>IF(A312="","",IF(N312="91–120 Days",K312,0))</f>
        <v/>
      </c>
      <c r="S312" s="44">
        <f>IF(A312="","",IF(N312="Over 120 Days",K312,0))</f>
        <v/>
      </c>
      <c r="T312" s="18" t="n"/>
      <c r="U312" s="18" t="n"/>
      <c r="V312" s="42" t="n"/>
      <c r="W312" s="42" t="n"/>
      <c r="X312" s="18" t="n"/>
      <c r="Y312" s="23">
        <f>IF(A312="","",IF(K312&lt;=0,"Closed/Credit",IF(OR(U312="Yes",M312&gt;120,AND(W312&lt;&gt;"",W312&lt;=Dashboard!$B$4)),"Critical",IF(OR(K312&gt;=Dashboard!$B$6,M312&gt;90),"High",IF(OR(M312&gt;60,W312=""),"Medium","Routine")))))</f>
        <v/>
      </c>
      <c r="Z312" s="24" t="n"/>
      <c r="AA312" s="25">
        <f>IF(A312="","",IF(COUNTIF($A$2:$A$501,A312)&gt;1,"Duplicate AR Record ID",IF(B312="","Missing clinic",IF(C312="","Missing account ID",IF(D312="","Missing payer",IF(F312="","Missing service date",IF(H312="","Missing original charge","")))))))</f>
        <v/>
      </c>
    </row>
    <row r="313">
      <c r="A313" s="18" t="n"/>
      <c r="B313" s="18" t="n"/>
      <c r="C313" s="18" t="n"/>
      <c r="D313" s="18" t="n"/>
      <c r="E313" s="18" t="n"/>
      <c r="F313" s="42" t="n"/>
      <c r="G313" s="42" t="n"/>
      <c r="H313" s="43" t="n"/>
      <c r="I313" s="43" t="n"/>
      <c r="J313" s="43" t="n"/>
      <c r="K313" s="44">
        <f>IF(A313="","",H313-I313-J313)</f>
        <v/>
      </c>
      <c r="L313" s="45">
        <f>IF(A313="","",IF(Dashboard!$B$5="Claim Submitted Date",IF(G313&lt;&gt;"",G313,F313),F313))</f>
        <v/>
      </c>
      <c r="M313" s="23">
        <f>IF(OR(A313="",L313="",Dashboard!$B$4=""),"",MAX(0,Dashboard!$B$4-L313))</f>
        <v/>
      </c>
      <c r="N313" s="23">
        <f>IF(M313="","",IF(M313&lt;=30,"0–30 Days",IF(M313&lt;=60,"31–60 Days",IF(M313&lt;=90,"61–90 Days",IF(M313&lt;=120,"91–120 Days","Over 120 Days")))))</f>
        <v/>
      </c>
      <c r="O313" s="44">
        <f>IF(A313="","",IF(N313="0–30 Days",K313,0))</f>
        <v/>
      </c>
      <c r="P313" s="44">
        <f>IF(A313="","",IF(N313="31–60 Days",K313,0))</f>
        <v/>
      </c>
      <c r="Q313" s="44">
        <f>IF(A313="","",IF(N313="61–90 Days",K313,0))</f>
        <v/>
      </c>
      <c r="R313" s="44">
        <f>IF(A313="","",IF(N313="91–120 Days",K313,0))</f>
        <v/>
      </c>
      <c r="S313" s="44">
        <f>IF(A313="","",IF(N313="Over 120 Days",K313,0))</f>
        <v/>
      </c>
      <c r="T313" s="18" t="n"/>
      <c r="U313" s="18" t="n"/>
      <c r="V313" s="42" t="n"/>
      <c r="W313" s="42" t="n"/>
      <c r="X313" s="18" t="n"/>
      <c r="Y313" s="23">
        <f>IF(A313="","",IF(K313&lt;=0,"Closed/Credit",IF(OR(U313="Yes",M313&gt;120,AND(W313&lt;&gt;"",W313&lt;=Dashboard!$B$4)),"Critical",IF(OR(K313&gt;=Dashboard!$B$6,M313&gt;90),"High",IF(OR(M313&gt;60,W313=""),"Medium","Routine")))))</f>
        <v/>
      </c>
      <c r="Z313" s="24" t="n"/>
      <c r="AA313" s="25">
        <f>IF(A313="","",IF(COUNTIF($A$2:$A$501,A313)&gt;1,"Duplicate AR Record ID",IF(B313="","Missing clinic",IF(C313="","Missing account ID",IF(D313="","Missing payer",IF(F313="","Missing service date",IF(H313="","Missing original charge","")))))))</f>
        <v/>
      </c>
    </row>
    <row r="314">
      <c r="A314" s="18" t="n"/>
      <c r="B314" s="18" t="n"/>
      <c r="C314" s="18" t="n"/>
      <c r="D314" s="18" t="n"/>
      <c r="E314" s="18" t="n"/>
      <c r="F314" s="42" t="n"/>
      <c r="G314" s="42" t="n"/>
      <c r="H314" s="43" t="n"/>
      <c r="I314" s="43" t="n"/>
      <c r="J314" s="43" t="n"/>
      <c r="K314" s="44">
        <f>IF(A314="","",H314-I314-J314)</f>
        <v/>
      </c>
      <c r="L314" s="45">
        <f>IF(A314="","",IF(Dashboard!$B$5="Claim Submitted Date",IF(G314&lt;&gt;"",G314,F314),F314))</f>
        <v/>
      </c>
      <c r="M314" s="23">
        <f>IF(OR(A314="",L314="",Dashboard!$B$4=""),"",MAX(0,Dashboard!$B$4-L314))</f>
        <v/>
      </c>
      <c r="N314" s="23">
        <f>IF(M314="","",IF(M314&lt;=30,"0–30 Days",IF(M314&lt;=60,"31–60 Days",IF(M314&lt;=90,"61–90 Days",IF(M314&lt;=120,"91–120 Days","Over 120 Days")))))</f>
        <v/>
      </c>
      <c r="O314" s="44">
        <f>IF(A314="","",IF(N314="0–30 Days",K314,0))</f>
        <v/>
      </c>
      <c r="P314" s="44">
        <f>IF(A314="","",IF(N314="31–60 Days",K314,0))</f>
        <v/>
      </c>
      <c r="Q314" s="44">
        <f>IF(A314="","",IF(N314="61–90 Days",K314,0))</f>
        <v/>
      </c>
      <c r="R314" s="44">
        <f>IF(A314="","",IF(N314="91–120 Days",K314,0))</f>
        <v/>
      </c>
      <c r="S314" s="44">
        <f>IF(A314="","",IF(N314="Over 120 Days",K314,0))</f>
        <v/>
      </c>
      <c r="T314" s="18" t="n"/>
      <c r="U314" s="18" t="n"/>
      <c r="V314" s="42" t="n"/>
      <c r="W314" s="42" t="n"/>
      <c r="X314" s="18" t="n"/>
      <c r="Y314" s="23">
        <f>IF(A314="","",IF(K314&lt;=0,"Closed/Credit",IF(OR(U314="Yes",M314&gt;120,AND(W314&lt;&gt;"",W314&lt;=Dashboard!$B$4)),"Critical",IF(OR(K314&gt;=Dashboard!$B$6,M314&gt;90),"High",IF(OR(M314&gt;60,W314=""),"Medium","Routine")))))</f>
        <v/>
      </c>
      <c r="Z314" s="24" t="n"/>
      <c r="AA314" s="25">
        <f>IF(A314="","",IF(COUNTIF($A$2:$A$501,A314)&gt;1,"Duplicate AR Record ID",IF(B314="","Missing clinic",IF(C314="","Missing account ID",IF(D314="","Missing payer",IF(F314="","Missing service date",IF(H314="","Missing original charge","")))))))</f>
        <v/>
      </c>
    </row>
    <row r="315">
      <c r="A315" s="18" t="n"/>
      <c r="B315" s="18" t="n"/>
      <c r="C315" s="18" t="n"/>
      <c r="D315" s="18" t="n"/>
      <c r="E315" s="18" t="n"/>
      <c r="F315" s="42" t="n"/>
      <c r="G315" s="42" t="n"/>
      <c r="H315" s="43" t="n"/>
      <c r="I315" s="43" t="n"/>
      <c r="J315" s="43" t="n"/>
      <c r="K315" s="44">
        <f>IF(A315="","",H315-I315-J315)</f>
        <v/>
      </c>
      <c r="L315" s="45">
        <f>IF(A315="","",IF(Dashboard!$B$5="Claim Submitted Date",IF(G315&lt;&gt;"",G315,F315),F315))</f>
        <v/>
      </c>
      <c r="M315" s="23">
        <f>IF(OR(A315="",L315="",Dashboard!$B$4=""),"",MAX(0,Dashboard!$B$4-L315))</f>
        <v/>
      </c>
      <c r="N315" s="23">
        <f>IF(M315="","",IF(M315&lt;=30,"0–30 Days",IF(M315&lt;=60,"31–60 Days",IF(M315&lt;=90,"61–90 Days",IF(M315&lt;=120,"91–120 Days","Over 120 Days")))))</f>
        <v/>
      </c>
      <c r="O315" s="44">
        <f>IF(A315="","",IF(N315="0–30 Days",K315,0))</f>
        <v/>
      </c>
      <c r="P315" s="44">
        <f>IF(A315="","",IF(N315="31–60 Days",K315,0))</f>
        <v/>
      </c>
      <c r="Q315" s="44">
        <f>IF(A315="","",IF(N315="61–90 Days",K315,0))</f>
        <v/>
      </c>
      <c r="R315" s="44">
        <f>IF(A315="","",IF(N315="91–120 Days",K315,0))</f>
        <v/>
      </c>
      <c r="S315" s="44">
        <f>IF(A315="","",IF(N315="Over 120 Days",K315,0))</f>
        <v/>
      </c>
      <c r="T315" s="18" t="n"/>
      <c r="U315" s="18" t="n"/>
      <c r="V315" s="42" t="n"/>
      <c r="W315" s="42" t="n"/>
      <c r="X315" s="18" t="n"/>
      <c r="Y315" s="23">
        <f>IF(A315="","",IF(K315&lt;=0,"Closed/Credit",IF(OR(U315="Yes",M315&gt;120,AND(W315&lt;&gt;"",W315&lt;=Dashboard!$B$4)),"Critical",IF(OR(K315&gt;=Dashboard!$B$6,M315&gt;90),"High",IF(OR(M315&gt;60,W315=""),"Medium","Routine")))))</f>
        <v/>
      </c>
      <c r="Z315" s="24" t="n"/>
      <c r="AA315" s="25">
        <f>IF(A315="","",IF(COUNTIF($A$2:$A$501,A315)&gt;1,"Duplicate AR Record ID",IF(B315="","Missing clinic",IF(C315="","Missing account ID",IF(D315="","Missing payer",IF(F315="","Missing service date",IF(H315="","Missing original charge","")))))))</f>
        <v/>
      </c>
    </row>
    <row r="316">
      <c r="A316" s="18" t="n"/>
      <c r="B316" s="18" t="n"/>
      <c r="C316" s="18" t="n"/>
      <c r="D316" s="18" t="n"/>
      <c r="E316" s="18" t="n"/>
      <c r="F316" s="42" t="n"/>
      <c r="G316" s="42" t="n"/>
      <c r="H316" s="43" t="n"/>
      <c r="I316" s="43" t="n"/>
      <c r="J316" s="43" t="n"/>
      <c r="K316" s="44">
        <f>IF(A316="","",H316-I316-J316)</f>
        <v/>
      </c>
      <c r="L316" s="45">
        <f>IF(A316="","",IF(Dashboard!$B$5="Claim Submitted Date",IF(G316&lt;&gt;"",G316,F316),F316))</f>
        <v/>
      </c>
      <c r="M316" s="23">
        <f>IF(OR(A316="",L316="",Dashboard!$B$4=""),"",MAX(0,Dashboard!$B$4-L316))</f>
        <v/>
      </c>
      <c r="N316" s="23">
        <f>IF(M316="","",IF(M316&lt;=30,"0–30 Days",IF(M316&lt;=60,"31–60 Days",IF(M316&lt;=90,"61–90 Days",IF(M316&lt;=120,"91–120 Days","Over 120 Days")))))</f>
        <v/>
      </c>
      <c r="O316" s="44">
        <f>IF(A316="","",IF(N316="0–30 Days",K316,0))</f>
        <v/>
      </c>
      <c r="P316" s="44">
        <f>IF(A316="","",IF(N316="31–60 Days",K316,0))</f>
        <v/>
      </c>
      <c r="Q316" s="44">
        <f>IF(A316="","",IF(N316="61–90 Days",K316,0))</f>
        <v/>
      </c>
      <c r="R316" s="44">
        <f>IF(A316="","",IF(N316="91–120 Days",K316,0))</f>
        <v/>
      </c>
      <c r="S316" s="44">
        <f>IF(A316="","",IF(N316="Over 120 Days",K316,0))</f>
        <v/>
      </c>
      <c r="T316" s="18" t="n"/>
      <c r="U316" s="18" t="n"/>
      <c r="V316" s="42" t="n"/>
      <c r="W316" s="42" t="n"/>
      <c r="X316" s="18" t="n"/>
      <c r="Y316" s="23">
        <f>IF(A316="","",IF(K316&lt;=0,"Closed/Credit",IF(OR(U316="Yes",M316&gt;120,AND(W316&lt;&gt;"",W316&lt;=Dashboard!$B$4)),"Critical",IF(OR(K316&gt;=Dashboard!$B$6,M316&gt;90),"High",IF(OR(M316&gt;60,W316=""),"Medium","Routine")))))</f>
        <v/>
      </c>
      <c r="Z316" s="24" t="n"/>
      <c r="AA316" s="25">
        <f>IF(A316="","",IF(COUNTIF($A$2:$A$501,A316)&gt;1,"Duplicate AR Record ID",IF(B316="","Missing clinic",IF(C316="","Missing account ID",IF(D316="","Missing payer",IF(F316="","Missing service date",IF(H316="","Missing original charge","")))))))</f>
        <v/>
      </c>
    </row>
    <row r="317">
      <c r="A317" s="18" t="n"/>
      <c r="B317" s="18" t="n"/>
      <c r="C317" s="18" t="n"/>
      <c r="D317" s="18" t="n"/>
      <c r="E317" s="18" t="n"/>
      <c r="F317" s="42" t="n"/>
      <c r="G317" s="42" t="n"/>
      <c r="H317" s="43" t="n"/>
      <c r="I317" s="43" t="n"/>
      <c r="J317" s="43" t="n"/>
      <c r="K317" s="44">
        <f>IF(A317="","",H317-I317-J317)</f>
        <v/>
      </c>
      <c r="L317" s="45">
        <f>IF(A317="","",IF(Dashboard!$B$5="Claim Submitted Date",IF(G317&lt;&gt;"",G317,F317),F317))</f>
        <v/>
      </c>
      <c r="M317" s="23">
        <f>IF(OR(A317="",L317="",Dashboard!$B$4=""),"",MAX(0,Dashboard!$B$4-L317))</f>
        <v/>
      </c>
      <c r="N317" s="23">
        <f>IF(M317="","",IF(M317&lt;=30,"0–30 Days",IF(M317&lt;=60,"31–60 Days",IF(M317&lt;=90,"61–90 Days",IF(M317&lt;=120,"91–120 Days","Over 120 Days")))))</f>
        <v/>
      </c>
      <c r="O317" s="44">
        <f>IF(A317="","",IF(N317="0–30 Days",K317,0))</f>
        <v/>
      </c>
      <c r="P317" s="44">
        <f>IF(A317="","",IF(N317="31–60 Days",K317,0))</f>
        <v/>
      </c>
      <c r="Q317" s="44">
        <f>IF(A317="","",IF(N317="61–90 Days",K317,0))</f>
        <v/>
      </c>
      <c r="R317" s="44">
        <f>IF(A317="","",IF(N317="91–120 Days",K317,0))</f>
        <v/>
      </c>
      <c r="S317" s="44">
        <f>IF(A317="","",IF(N317="Over 120 Days",K317,0))</f>
        <v/>
      </c>
      <c r="T317" s="18" t="n"/>
      <c r="U317" s="18" t="n"/>
      <c r="V317" s="42" t="n"/>
      <c r="W317" s="42" t="n"/>
      <c r="X317" s="18" t="n"/>
      <c r="Y317" s="23">
        <f>IF(A317="","",IF(K317&lt;=0,"Closed/Credit",IF(OR(U317="Yes",M317&gt;120,AND(W317&lt;&gt;"",W317&lt;=Dashboard!$B$4)),"Critical",IF(OR(K317&gt;=Dashboard!$B$6,M317&gt;90),"High",IF(OR(M317&gt;60,W317=""),"Medium","Routine")))))</f>
        <v/>
      </c>
      <c r="Z317" s="24" t="n"/>
      <c r="AA317" s="25">
        <f>IF(A317="","",IF(COUNTIF($A$2:$A$501,A317)&gt;1,"Duplicate AR Record ID",IF(B317="","Missing clinic",IF(C317="","Missing account ID",IF(D317="","Missing payer",IF(F317="","Missing service date",IF(H317="","Missing original charge","")))))))</f>
        <v/>
      </c>
    </row>
    <row r="318">
      <c r="A318" s="18" t="n"/>
      <c r="B318" s="18" t="n"/>
      <c r="C318" s="18" t="n"/>
      <c r="D318" s="18" t="n"/>
      <c r="E318" s="18" t="n"/>
      <c r="F318" s="42" t="n"/>
      <c r="G318" s="42" t="n"/>
      <c r="H318" s="43" t="n"/>
      <c r="I318" s="43" t="n"/>
      <c r="J318" s="43" t="n"/>
      <c r="K318" s="44">
        <f>IF(A318="","",H318-I318-J318)</f>
        <v/>
      </c>
      <c r="L318" s="45">
        <f>IF(A318="","",IF(Dashboard!$B$5="Claim Submitted Date",IF(G318&lt;&gt;"",G318,F318),F318))</f>
        <v/>
      </c>
      <c r="M318" s="23">
        <f>IF(OR(A318="",L318="",Dashboard!$B$4=""),"",MAX(0,Dashboard!$B$4-L318))</f>
        <v/>
      </c>
      <c r="N318" s="23">
        <f>IF(M318="","",IF(M318&lt;=30,"0–30 Days",IF(M318&lt;=60,"31–60 Days",IF(M318&lt;=90,"61–90 Days",IF(M318&lt;=120,"91–120 Days","Over 120 Days")))))</f>
        <v/>
      </c>
      <c r="O318" s="44">
        <f>IF(A318="","",IF(N318="0–30 Days",K318,0))</f>
        <v/>
      </c>
      <c r="P318" s="44">
        <f>IF(A318="","",IF(N318="31–60 Days",K318,0))</f>
        <v/>
      </c>
      <c r="Q318" s="44">
        <f>IF(A318="","",IF(N318="61–90 Days",K318,0))</f>
        <v/>
      </c>
      <c r="R318" s="44">
        <f>IF(A318="","",IF(N318="91–120 Days",K318,0))</f>
        <v/>
      </c>
      <c r="S318" s="44">
        <f>IF(A318="","",IF(N318="Over 120 Days",K318,0))</f>
        <v/>
      </c>
      <c r="T318" s="18" t="n"/>
      <c r="U318" s="18" t="n"/>
      <c r="V318" s="42" t="n"/>
      <c r="W318" s="42" t="n"/>
      <c r="X318" s="18" t="n"/>
      <c r="Y318" s="23">
        <f>IF(A318="","",IF(K318&lt;=0,"Closed/Credit",IF(OR(U318="Yes",M318&gt;120,AND(W318&lt;&gt;"",W318&lt;=Dashboard!$B$4)),"Critical",IF(OR(K318&gt;=Dashboard!$B$6,M318&gt;90),"High",IF(OR(M318&gt;60,W318=""),"Medium","Routine")))))</f>
        <v/>
      </c>
      <c r="Z318" s="24" t="n"/>
      <c r="AA318" s="25">
        <f>IF(A318="","",IF(COUNTIF($A$2:$A$501,A318)&gt;1,"Duplicate AR Record ID",IF(B318="","Missing clinic",IF(C318="","Missing account ID",IF(D318="","Missing payer",IF(F318="","Missing service date",IF(H318="","Missing original charge","")))))))</f>
        <v/>
      </c>
    </row>
    <row r="319">
      <c r="A319" s="18" t="n"/>
      <c r="B319" s="18" t="n"/>
      <c r="C319" s="18" t="n"/>
      <c r="D319" s="18" t="n"/>
      <c r="E319" s="18" t="n"/>
      <c r="F319" s="42" t="n"/>
      <c r="G319" s="42" t="n"/>
      <c r="H319" s="43" t="n"/>
      <c r="I319" s="43" t="n"/>
      <c r="J319" s="43" t="n"/>
      <c r="K319" s="44">
        <f>IF(A319="","",H319-I319-J319)</f>
        <v/>
      </c>
      <c r="L319" s="45">
        <f>IF(A319="","",IF(Dashboard!$B$5="Claim Submitted Date",IF(G319&lt;&gt;"",G319,F319),F319))</f>
        <v/>
      </c>
      <c r="M319" s="23">
        <f>IF(OR(A319="",L319="",Dashboard!$B$4=""),"",MAX(0,Dashboard!$B$4-L319))</f>
        <v/>
      </c>
      <c r="N319" s="23">
        <f>IF(M319="","",IF(M319&lt;=30,"0–30 Days",IF(M319&lt;=60,"31–60 Days",IF(M319&lt;=90,"61–90 Days",IF(M319&lt;=120,"91–120 Days","Over 120 Days")))))</f>
        <v/>
      </c>
      <c r="O319" s="44">
        <f>IF(A319="","",IF(N319="0–30 Days",K319,0))</f>
        <v/>
      </c>
      <c r="P319" s="44">
        <f>IF(A319="","",IF(N319="31–60 Days",K319,0))</f>
        <v/>
      </c>
      <c r="Q319" s="44">
        <f>IF(A319="","",IF(N319="61–90 Days",K319,0))</f>
        <v/>
      </c>
      <c r="R319" s="44">
        <f>IF(A319="","",IF(N319="91–120 Days",K319,0))</f>
        <v/>
      </c>
      <c r="S319" s="44">
        <f>IF(A319="","",IF(N319="Over 120 Days",K319,0))</f>
        <v/>
      </c>
      <c r="T319" s="18" t="n"/>
      <c r="U319" s="18" t="n"/>
      <c r="V319" s="42" t="n"/>
      <c r="W319" s="42" t="n"/>
      <c r="X319" s="18" t="n"/>
      <c r="Y319" s="23">
        <f>IF(A319="","",IF(K319&lt;=0,"Closed/Credit",IF(OR(U319="Yes",M319&gt;120,AND(W319&lt;&gt;"",W319&lt;=Dashboard!$B$4)),"Critical",IF(OR(K319&gt;=Dashboard!$B$6,M319&gt;90),"High",IF(OR(M319&gt;60,W319=""),"Medium","Routine")))))</f>
        <v/>
      </c>
      <c r="Z319" s="24" t="n"/>
      <c r="AA319" s="25">
        <f>IF(A319="","",IF(COUNTIF($A$2:$A$501,A319)&gt;1,"Duplicate AR Record ID",IF(B319="","Missing clinic",IF(C319="","Missing account ID",IF(D319="","Missing payer",IF(F319="","Missing service date",IF(H319="","Missing original charge","")))))))</f>
        <v/>
      </c>
    </row>
    <row r="320">
      <c r="A320" s="18" t="n"/>
      <c r="B320" s="18" t="n"/>
      <c r="C320" s="18" t="n"/>
      <c r="D320" s="18" t="n"/>
      <c r="E320" s="18" t="n"/>
      <c r="F320" s="42" t="n"/>
      <c r="G320" s="42" t="n"/>
      <c r="H320" s="43" t="n"/>
      <c r="I320" s="43" t="n"/>
      <c r="J320" s="43" t="n"/>
      <c r="K320" s="44">
        <f>IF(A320="","",H320-I320-J320)</f>
        <v/>
      </c>
      <c r="L320" s="45">
        <f>IF(A320="","",IF(Dashboard!$B$5="Claim Submitted Date",IF(G320&lt;&gt;"",G320,F320),F320))</f>
        <v/>
      </c>
      <c r="M320" s="23">
        <f>IF(OR(A320="",L320="",Dashboard!$B$4=""),"",MAX(0,Dashboard!$B$4-L320))</f>
        <v/>
      </c>
      <c r="N320" s="23">
        <f>IF(M320="","",IF(M320&lt;=30,"0–30 Days",IF(M320&lt;=60,"31–60 Days",IF(M320&lt;=90,"61–90 Days",IF(M320&lt;=120,"91–120 Days","Over 120 Days")))))</f>
        <v/>
      </c>
      <c r="O320" s="44">
        <f>IF(A320="","",IF(N320="0–30 Days",K320,0))</f>
        <v/>
      </c>
      <c r="P320" s="44">
        <f>IF(A320="","",IF(N320="31–60 Days",K320,0))</f>
        <v/>
      </c>
      <c r="Q320" s="44">
        <f>IF(A320="","",IF(N320="61–90 Days",K320,0))</f>
        <v/>
      </c>
      <c r="R320" s="44">
        <f>IF(A320="","",IF(N320="91–120 Days",K320,0))</f>
        <v/>
      </c>
      <c r="S320" s="44">
        <f>IF(A320="","",IF(N320="Over 120 Days",K320,0))</f>
        <v/>
      </c>
      <c r="T320" s="18" t="n"/>
      <c r="U320" s="18" t="n"/>
      <c r="V320" s="42" t="n"/>
      <c r="W320" s="42" t="n"/>
      <c r="X320" s="18" t="n"/>
      <c r="Y320" s="23">
        <f>IF(A320="","",IF(K320&lt;=0,"Closed/Credit",IF(OR(U320="Yes",M320&gt;120,AND(W320&lt;&gt;"",W320&lt;=Dashboard!$B$4)),"Critical",IF(OR(K320&gt;=Dashboard!$B$6,M320&gt;90),"High",IF(OR(M320&gt;60,W320=""),"Medium","Routine")))))</f>
        <v/>
      </c>
      <c r="Z320" s="24" t="n"/>
      <c r="AA320" s="25">
        <f>IF(A320="","",IF(COUNTIF($A$2:$A$501,A320)&gt;1,"Duplicate AR Record ID",IF(B320="","Missing clinic",IF(C320="","Missing account ID",IF(D320="","Missing payer",IF(F320="","Missing service date",IF(H320="","Missing original charge","")))))))</f>
        <v/>
      </c>
    </row>
    <row r="321">
      <c r="A321" s="18" t="n"/>
      <c r="B321" s="18" t="n"/>
      <c r="C321" s="18" t="n"/>
      <c r="D321" s="18" t="n"/>
      <c r="E321" s="18" t="n"/>
      <c r="F321" s="42" t="n"/>
      <c r="G321" s="42" t="n"/>
      <c r="H321" s="43" t="n"/>
      <c r="I321" s="43" t="n"/>
      <c r="J321" s="43" t="n"/>
      <c r="K321" s="44">
        <f>IF(A321="","",H321-I321-J321)</f>
        <v/>
      </c>
      <c r="L321" s="45">
        <f>IF(A321="","",IF(Dashboard!$B$5="Claim Submitted Date",IF(G321&lt;&gt;"",G321,F321),F321))</f>
        <v/>
      </c>
      <c r="M321" s="23">
        <f>IF(OR(A321="",L321="",Dashboard!$B$4=""),"",MAX(0,Dashboard!$B$4-L321))</f>
        <v/>
      </c>
      <c r="N321" s="23">
        <f>IF(M321="","",IF(M321&lt;=30,"0–30 Days",IF(M321&lt;=60,"31–60 Days",IF(M321&lt;=90,"61–90 Days",IF(M321&lt;=120,"91–120 Days","Over 120 Days")))))</f>
        <v/>
      </c>
      <c r="O321" s="44">
        <f>IF(A321="","",IF(N321="0–30 Days",K321,0))</f>
        <v/>
      </c>
      <c r="P321" s="44">
        <f>IF(A321="","",IF(N321="31–60 Days",K321,0))</f>
        <v/>
      </c>
      <c r="Q321" s="44">
        <f>IF(A321="","",IF(N321="61–90 Days",K321,0))</f>
        <v/>
      </c>
      <c r="R321" s="44">
        <f>IF(A321="","",IF(N321="91–120 Days",K321,0))</f>
        <v/>
      </c>
      <c r="S321" s="44">
        <f>IF(A321="","",IF(N321="Over 120 Days",K321,0))</f>
        <v/>
      </c>
      <c r="T321" s="18" t="n"/>
      <c r="U321" s="18" t="n"/>
      <c r="V321" s="42" t="n"/>
      <c r="W321" s="42" t="n"/>
      <c r="X321" s="18" t="n"/>
      <c r="Y321" s="23">
        <f>IF(A321="","",IF(K321&lt;=0,"Closed/Credit",IF(OR(U321="Yes",M321&gt;120,AND(W321&lt;&gt;"",W321&lt;=Dashboard!$B$4)),"Critical",IF(OR(K321&gt;=Dashboard!$B$6,M321&gt;90),"High",IF(OR(M321&gt;60,W321=""),"Medium","Routine")))))</f>
        <v/>
      </c>
      <c r="Z321" s="24" t="n"/>
      <c r="AA321" s="25">
        <f>IF(A321="","",IF(COUNTIF($A$2:$A$501,A321)&gt;1,"Duplicate AR Record ID",IF(B321="","Missing clinic",IF(C321="","Missing account ID",IF(D321="","Missing payer",IF(F321="","Missing service date",IF(H321="","Missing original charge","")))))))</f>
        <v/>
      </c>
    </row>
    <row r="322">
      <c r="A322" s="18" t="n"/>
      <c r="B322" s="18" t="n"/>
      <c r="C322" s="18" t="n"/>
      <c r="D322" s="18" t="n"/>
      <c r="E322" s="18" t="n"/>
      <c r="F322" s="42" t="n"/>
      <c r="G322" s="42" t="n"/>
      <c r="H322" s="43" t="n"/>
      <c r="I322" s="43" t="n"/>
      <c r="J322" s="43" t="n"/>
      <c r="K322" s="44">
        <f>IF(A322="","",H322-I322-J322)</f>
        <v/>
      </c>
      <c r="L322" s="45">
        <f>IF(A322="","",IF(Dashboard!$B$5="Claim Submitted Date",IF(G322&lt;&gt;"",G322,F322),F322))</f>
        <v/>
      </c>
      <c r="M322" s="23">
        <f>IF(OR(A322="",L322="",Dashboard!$B$4=""),"",MAX(0,Dashboard!$B$4-L322))</f>
        <v/>
      </c>
      <c r="N322" s="23">
        <f>IF(M322="","",IF(M322&lt;=30,"0–30 Days",IF(M322&lt;=60,"31–60 Days",IF(M322&lt;=90,"61–90 Days",IF(M322&lt;=120,"91–120 Days","Over 120 Days")))))</f>
        <v/>
      </c>
      <c r="O322" s="44">
        <f>IF(A322="","",IF(N322="0–30 Days",K322,0))</f>
        <v/>
      </c>
      <c r="P322" s="44">
        <f>IF(A322="","",IF(N322="31–60 Days",K322,0))</f>
        <v/>
      </c>
      <c r="Q322" s="44">
        <f>IF(A322="","",IF(N322="61–90 Days",K322,0))</f>
        <v/>
      </c>
      <c r="R322" s="44">
        <f>IF(A322="","",IF(N322="91–120 Days",K322,0))</f>
        <v/>
      </c>
      <c r="S322" s="44">
        <f>IF(A322="","",IF(N322="Over 120 Days",K322,0))</f>
        <v/>
      </c>
      <c r="T322" s="18" t="n"/>
      <c r="U322" s="18" t="n"/>
      <c r="V322" s="42" t="n"/>
      <c r="W322" s="42" t="n"/>
      <c r="X322" s="18" t="n"/>
      <c r="Y322" s="23">
        <f>IF(A322="","",IF(K322&lt;=0,"Closed/Credit",IF(OR(U322="Yes",M322&gt;120,AND(W322&lt;&gt;"",W322&lt;=Dashboard!$B$4)),"Critical",IF(OR(K322&gt;=Dashboard!$B$6,M322&gt;90),"High",IF(OR(M322&gt;60,W322=""),"Medium","Routine")))))</f>
        <v/>
      </c>
      <c r="Z322" s="24" t="n"/>
      <c r="AA322" s="25">
        <f>IF(A322="","",IF(COUNTIF($A$2:$A$501,A322)&gt;1,"Duplicate AR Record ID",IF(B322="","Missing clinic",IF(C322="","Missing account ID",IF(D322="","Missing payer",IF(F322="","Missing service date",IF(H322="","Missing original charge","")))))))</f>
        <v/>
      </c>
    </row>
    <row r="323">
      <c r="A323" s="18" t="n"/>
      <c r="B323" s="18" t="n"/>
      <c r="C323" s="18" t="n"/>
      <c r="D323" s="18" t="n"/>
      <c r="E323" s="18" t="n"/>
      <c r="F323" s="42" t="n"/>
      <c r="G323" s="42" t="n"/>
      <c r="H323" s="43" t="n"/>
      <c r="I323" s="43" t="n"/>
      <c r="J323" s="43" t="n"/>
      <c r="K323" s="44">
        <f>IF(A323="","",H323-I323-J323)</f>
        <v/>
      </c>
      <c r="L323" s="45">
        <f>IF(A323="","",IF(Dashboard!$B$5="Claim Submitted Date",IF(G323&lt;&gt;"",G323,F323),F323))</f>
        <v/>
      </c>
      <c r="M323" s="23">
        <f>IF(OR(A323="",L323="",Dashboard!$B$4=""),"",MAX(0,Dashboard!$B$4-L323))</f>
        <v/>
      </c>
      <c r="N323" s="23">
        <f>IF(M323="","",IF(M323&lt;=30,"0–30 Days",IF(M323&lt;=60,"31–60 Days",IF(M323&lt;=90,"61–90 Days",IF(M323&lt;=120,"91–120 Days","Over 120 Days")))))</f>
        <v/>
      </c>
      <c r="O323" s="44">
        <f>IF(A323="","",IF(N323="0–30 Days",K323,0))</f>
        <v/>
      </c>
      <c r="P323" s="44">
        <f>IF(A323="","",IF(N323="31–60 Days",K323,0))</f>
        <v/>
      </c>
      <c r="Q323" s="44">
        <f>IF(A323="","",IF(N323="61–90 Days",K323,0))</f>
        <v/>
      </c>
      <c r="R323" s="44">
        <f>IF(A323="","",IF(N323="91–120 Days",K323,0))</f>
        <v/>
      </c>
      <c r="S323" s="44">
        <f>IF(A323="","",IF(N323="Over 120 Days",K323,0))</f>
        <v/>
      </c>
      <c r="T323" s="18" t="n"/>
      <c r="U323" s="18" t="n"/>
      <c r="V323" s="42" t="n"/>
      <c r="W323" s="42" t="n"/>
      <c r="X323" s="18" t="n"/>
      <c r="Y323" s="23">
        <f>IF(A323="","",IF(K323&lt;=0,"Closed/Credit",IF(OR(U323="Yes",M323&gt;120,AND(W323&lt;&gt;"",W323&lt;=Dashboard!$B$4)),"Critical",IF(OR(K323&gt;=Dashboard!$B$6,M323&gt;90),"High",IF(OR(M323&gt;60,W323=""),"Medium","Routine")))))</f>
        <v/>
      </c>
      <c r="Z323" s="24" t="n"/>
      <c r="AA323" s="25">
        <f>IF(A323="","",IF(COUNTIF($A$2:$A$501,A323)&gt;1,"Duplicate AR Record ID",IF(B323="","Missing clinic",IF(C323="","Missing account ID",IF(D323="","Missing payer",IF(F323="","Missing service date",IF(H323="","Missing original charge","")))))))</f>
        <v/>
      </c>
    </row>
    <row r="324">
      <c r="A324" s="18" t="n"/>
      <c r="B324" s="18" t="n"/>
      <c r="C324" s="18" t="n"/>
      <c r="D324" s="18" t="n"/>
      <c r="E324" s="18" t="n"/>
      <c r="F324" s="42" t="n"/>
      <c r="G324" s="42" t="n"/>
      <c r="H324" s="43" t="n"/>
      <c r="I324" s="43" t="n"/>
      <c r="J324" s="43" t="n"/>
      <c r="K324" s="44">
        <f>IF(A324="","",H324-I324-J324)</f>
        <v/>
      </c>
      <c r="L324" s="45">
        <f>IF(A324="","",IF(Dashboard!$B$5="Claim Submitted Date",IF(G324&lt;&gt;"",G324,F324),F324))</f>
        <v/>
      </c>
      <c r="M324" s="23">
        <f>IF(OR(A324="",L324="",Dashboard!$B$4=""),"",MAX(0,Dashboard!$B$4-L324))</f>
        <v/>
      </c>
      <c r="N324" s="23">
        <f>IF(M324="","",IF(M324&lt;=30,"0–30 Days",IF(M324&lt;=60,"31–60 Days",IF(M324&lt;=90,"61–90 Days",IF(M324&lt;=120,"91–120 Days","Over 120 Days")))))</f>
        <v/>
      </c>
      <c r="O324" s="44">
        <f>IF(A324="","",IF(N324="0–30 Days",K324,0))</f>
        <v/>
      </c>
      <c r="P324" s="44">
        <f>IF(A324="","",IF(N324="31–60 Days",K324,0))</f>
        <v/>
      </c>
      <c r="Q324" s="44">
        <f>IF(A324="","",IF(N324="61–90 Days",K324,0))</f>
        <v/>
      </c>
      <c r="R324" s="44">
        <f>IF(A324="","",IF(N324="91–120 Days",K324,0))</f>
        <v/>
      </c>
      <c r="S324" s="44">
        <f>IF(A324="","",IF(N324="Over 120 Days",K324,0))</f>
        <v/>
      </c>
      <c r="T324" s="18" t="n"/>
      <c r="U324" s="18" t="n"/>
      <c r="V324" s="42" t="n"/>
      <c r="W324" s="42" t="n"/>
      <c r="X324" s="18" t="n"/>
      <c r="Y324" s="23">
        <f>IF(A324="","",IF(K324&lt;=0,"Closed/Credit",IF(OR(U324="Yes",M324&gt;120,AND(W324&lt;&gt;"",W324&lt;=Dashboard!$B$4)),"Critical",IF(OR(K324&gt;=Dashboard!$B$6,M324&gt;90),"High",IF(OR(M324&gt;60,W324=""),"Medium","Routine")))))</f>
        <v/>
      </c>
      <c r="Z324" s="24" t="n"/>
      <c r="AA324" s="25">
        <f>IF(A324="","",IF(COUNTIF($A$2:$A$501,A324)&gt;1,"Duplicate AR Record ID",IF(B324="","Missing clinic",IF(C324="","Missing account ID",IF(D324="","Missing payer",IF(F324="","Missing service date",IF(H324="","Missing original charge","")))))))</f>
        <v/>
      </c>
    </row>
    <row r="325">
      <c r="A325" s="18" t="n"/>
      <c r="B325" s="18" t="n"/>
      <c r="C325" s="18" t="n"/>
      <c r="D325" s="18" t="n"/>
      <c r="E325" s="18" t="n"/>
      <c r="F325" s="42" t="n"/>
      <c r="G325" s="42" t="n"/>
      <c r="H325" s="43" t="n"/>
      <c r="I325" s="43" t="n"/>
      <c r="J325" s="43" t="n"/>
      <c r="K325" s="44">
        <f>IF(A325="","",H325-I325-J325)</f>
        <v/>
      </c>
      <c r="L325" s="45">
        <f>IF(A325="","",IF(Dashboard!$B$5="Claim Submitted Date",IF(G325&lt;&gt;"",G325,F325),F325))</f>
        <v/>
      </c>
      <c r="M325" s="23">
        <f>IF(OR(A325="",L325="",Dashboard!$B$4=""),"",MAX(0,Dashboard!$B$4-L325))</f>
        <v/>
      </c>
      <c r="N325" s="23">
        <f>IF(M325="","",IF(M325&lt;=30,"0–30 Days",IF(M325&lt;=60,"31–60 Days",IF(M325&lt;=90,"61–90 Days",IF(M325&lt;=120,"91–120 Days","Over 120 Days")))))</f>
        <v/>
      </c>
      <c r="O325" s="44">
        <f>IF(A325="","",IF(N325="0–30 Days",K325,0))</f>
        <v/>
      </c>
      <c r="P325" s="44">
        <f>IF(A325="","",IF(N325="31–60 Days",K325,0))</f>
        <v/>
      </c>
      <c r="Q325" s="44">
        <f>IF(A325="","",IF(N325="61–90 Days",K325,0))</f>
        <v/>
      </c>
      <c r="R325" s="44">
        <f>IF(A325="","",IF(N325="91–120 Days",K325,0))</f>
        <v/>
      </c>
      <c r="S325" s="44">
        <f>IF(A325="","",IF(N325="Over 120 Days",K325,0))</f>
        <v/>
      </c>
      <c r="T325" s="18" t="n"/>
      <c r="U325" s="18" t="n"/>
      <c r="V325" s="42" t="n"/>
      <c r="W325" s="42" t="n"/>
      <c r="X325" s="18" t="n"/>
      <c r="Y325" s="23">
        <f>IF(A325="","",IF(K325&lt;=0,"Closed/Credit",IF(OR(U325="Yes",M325&gt;120,AND(W325&lt;&gt;"",W325&lt;=Dashboard!$B$4)),"Critical",IF(OR(K325&gt;=Dashboard!$B$6,M325&gt;90),"High",IF(OR(M325&gt;60,W325=""),"Medium","Routine")))))</f>
        <v/>
      </c>
      <c r="Z325" s="24" t="n"/>
      <c r="AA325" s="25">
        <f>IF(A325="","",IF(COUNTIF($A$2:$A$501,A325)&gt;1,"Duplicate AR Record ID",IF(B325="","Missing clinic",IF(C325="","Missing account ID",IF(D325="","Missing payer",IF(F325="","Missing service date",IF(H325="","Missing original charge","")))))))</f>
        <v/>
      </c>
    </row>
    <row r="326">
      <c r="A326" s="18" t="n"/>
      <c r="B326" s="18" t="n"/>
      <c r="C326" s="18" t="n"/>
      <c r="D326" s="18" t="n"/>
      <c r="E326" s="18" t="n"/>
      <c r="F326" s="42" t="n"/>
      <c r="G326" s="42" t="n"/>
      <c r="H326" s="43" t="n"/>
      <c r="I326" s="43" t="n"/>
      <c r="J326" s="43" t="n"/>
      <c r="K326" s="44">
        <f>IF(A326="","",H326-I326-J326)</f>
        <v/>
      </c>
      <c r="L326" s="45">
        <f>IF(A326="","",IF(Dashboard!$B$5="Claim Submitted Date",IF(G326&lt;&gt;"",G326,F326),F326))</f>
        <v/>
      </c>
      <c r="M326" s="23">
        <f>IF(OR(A326="",L326="",Dashboard!$B$4=""),"",MAX(0,Dashboard!$B$4-L326))</f>
        <v/>
      </c>
      <c r="N326" s="23">
        <f>IF(M326="","",IF(M326&lt;=30,"0–30 Days",IF(M326&lt;=60,"31–60 Days",IF(M326&lt;=90,"61–90 Days",IF(M326&lt;=120,"91–120 Days","Over 120 Days")))))</f>
        <v/>
      </c>
      <c r="O326" s="44">
        <f>IF(A326="","",IF(N326="0–30 Days",K326,0))</f>
        <v/>
      </c>
      <c r="P326" s="44">
        <f>IF(A326="","",IF(N326="31–60 Days",K326,0))</f>
        <v/>
      </c>
      <c r="Q326" s="44">
        <f>IF(A326="","",IF(N326="61–90 Days",K326,0))</f>
        <v/>
      </c>
      <c r="R326" s="44">
        <f>IF(A326="","",IF(N326="91–120 Days",K326,0))</f>
        <v/>
      </c>
      <c r="S326" s="44">
        <f>IF(A326="","",IF(N326="Over 120 Days",K326,0))</f>
        <v/>
      </c>
      <c r="T326" s="18" t="n"/>
      <c r="U326" s="18" t="n"/>
      <c r="V326" s="42" t="n"/>
      <c r="W326" s="42" t="n"/>
      <c r="X326" s="18" t="n"/>
      <c r="Y326" s="23">
        <f>IF(A326="","",IF(K326&lt;=0,"Closed/Credit",IF(OR(U326="Yes",M326&gt;120,AND(W326&lt;&gt;"",W326&lt;=Dashboard!$B$4)),"Critical",IF(OR(K326&gt;=Dashboard!$B$6,M326&gt;90),"High",IF(OR(M326&gt;60,W326=""),"Medium","Routine")))))</f>
        <v/>
      </c>
      <c r="Z326" s="24" t="n"/>
      <c r="AA326" s="25">
        <f>IF(A326="","",IF(COUNTIF($A$2:$A$501,A326)&gt;1,"Duplicate AR Record ID",IF(B326="","Missing clinic",IF(C326="","Missing account ID",IF(D326="","Missing payer",IF(F326="","Missing service date",IF(H326="","Missing original charge","")))))))</f>
        <v/>
      </c>
    </row>
    <row r="327">
      <c r="A327" s="18" t="n"/>
      <c r="B327" s="18" t="n"/>
      <c r="C327" s="18" t="n"/>
      <c r="D327" s="18" t="n"/>
      <c r="E327" s="18" t="n"/>
      <c r="F327" s="42" t="n"/>
      <c r="G327" s="42" t="n"/>
      <c r="H327" s="43" t="n"/>
      <c r="I327" s="43" t="n"/>
      <c r="J327" s="43" t="n"/>
      <c r="K327" s="44">
        <f>IF(A327="","",H327-I327-J327)</f>
        <v/>
      </c>
      <c r="L327" s="45">
        <f>IF(A327="","",IF(Dashboard!$B$5="Claim Submitted Date",IF(G327&lt;&gt;"",G327,F327),F327))</f>
        <v/>
      </c>
      <c r="M327" s="23">
        <f>IF(OR(A327="",L327="",Dashboard!$B$4=""),"",MAX(0,Dashboard!$B$4-L327))</f>
        <v/>
      </c>
      <c r="N327" s="23">
        <f>IF(M327="","",IF(M327&lt;=30,"0–30 Days",IF(M327&lt;=60,"31–60 Days",IF(M327&lt;=90,"61–90 Days",IF(M327&lt;=120,"91–120 Days","Over 120 Days")))))</f>
        <v/>
      </c>
      <c r="O327" s="44">
        <f>IF(A327="","",IF(N327="0–30 Days",K327,0))</f>
        <v/>
      </c>
      <c r="P327" s="44">
        <f>IF(A327="","",IF(N327="31–60 Days",K327,0))</f>
        <v/>
      </c>
      <c r="Q327" s="44">
        <f>IF(A327="","",IF(N327="61–90 Days",K327,0))</f>
        <v/>
      </c>
      <c r="R327" s="44">
        <f>IF(A327="","",IF(N327="91–120 Days",K327,0))</f>
        <v/>
      </c>
      <c r="S327" s="44">
        <f>IF(A327="","",IF(N327="Over 120 Days",K327,0))</f>
        <v/>
      </c>
      <c r="T327" s="18" t="n"/>
      <c r="U327" s="18" t="n"/>
      <c r="V327" s="42" t="n"/>
      <c r="W327" s="42" t="n"/>
      <c r="X327" s="18" t="n"/>
      <c r="Y327" s="23">
        <f>IF(A327="","",IF(K327&lt;=0,"Closed/Credit",IF(OR(U327="Yes",M327&gt;120,AND(W327&lt;&gt;"",W327&lt;=Dashboard!$B$4)),"Critical",IF(OR(K327&gt;=Dashboard!$B$6,M327&gt;90),"High",IF(OR(M327&gt;60,W327=""),"Medium","Routine")))))</f>
        <v/>
      </c>
      <c r="Z327" s="24" t="n"/>
      <c r="AA327" s="25">
        <f>IF(A327="","",IF(COUNTIF($A$2:$A$501,A327)&gt;1,"Duplicate AR Record ID",IF(B327="","Missing clinic",IF(C327="","Missing account ID",IF(D327="","Missing payer",IF(F327="","Missing service date",IF(H327="","Missing original charge","")))))))</f>
        <v/>
      </c>
    </row>
    <row r="328">
      <c r="A328" s="18" t="n"/>
      <c r="B328" s="18" t="n"/>
      <c r="C328" s="18" t="n"/>
      <c r="D328" s="18" t="n"/>
      <c r="E328" s="18" t="n"/>
      <c r="F328" s="42" t="n"/>
      <c r="G328" s="42" t="n"/>
      <c r="H328" s="43" t="n"/>
      <c r="I328" s="43" t="n"/>
      <c r="J328" s="43" t="n"/>
      <c r="K328" s="44">
        <f>IF(A328="","",H328-I328-J328)</f>
        <v/>
      </c>
      <c r="L328" s="45">
        <f>IF(A328="","",IF(Dashboard!$B$5="Claim Submitted Date",IF(G328&lt;&gt;"",G328,F328),F328))</f>
        <v/>
      </c>
      <c r="M328" s="23">
        <f>IF(OR(A328="",L328="",Dashboard!$B$4=""),"",MAX(0,Dashboard!$B$4-L328))</f>
        <v/>
      </c>
      <c r="N328" s="23">
        <f>IF(M328="","",IF(M328&lt;=30,"0–30 Days",IF(M328&lt;=60,"31–60 Days",IF(M328&lt;=90,"61–90 Days",IF(M328&lt;=120,"91–120 Days","Over 120 Days")))))</f>
        <v/>
      </c>
      <c r="O328" s="44">
        <f>IF(A328="","",IF(N328="0–30 Days",K328,0))</f>
        <v/>
      </c>
      <c r="P328" s="44">
        <f>IF(A328="","",IF(N328="31–60 Days",K328,0))</f>
        <v/>
      </c>
      <c r="Q328" s="44">
        <f>IF(A328="","",IF(N328="61–90 Days",K328,0))</f>
        <v/>
      </c>
      <c r="R328" s="44">
        <f>IF(A328="","",IF(N328="91–120 Days",K328,0))</f>
        <v/>
      </c>
      <c r="S328" s="44">
        <f>IF(A328="","",IF(N328="Over 120 Days",K328,0))</f>
        <v/>
      </c>
      <c r="T328" s="18" t="n"/>
      <c r="U328" s="18" t="n"/>
      <c r="V328" s="42" t="n"/>
      <c r="W328" s="42" t="n"/>
      <c r="X328" s="18" t="n"/>
      <c r="Y328" s="23">
        <f>IF(A328="","",IF(K328&lt;=0,"Closed/Credit",IF(OR(U328="Yes",M328&gt;120,AND(W328&lt;&gt;"",W328&lt;=Dashboard!$B$4)),"Critical",IF(OR(K328&gt;=Dashboard!$B$6,M328&gt;90),"High",IF(OR(M328&gt;60,W328=""),"Medium","Routine")))))</f>
        <v/>
      </c>
      <c r="Z328" s="24" t="n"/>
      <c r="AA328" s="25">
        <f>IF(A328="","",IF(COUNTIF($A$2:$A$501,A328)&gt;1,"Duplicate AR Record ID",IF(B328="","Missing clinic",IF(C328="","Missing account ID",IF(D328="","Missing payer",IF(F328="","Missing service date",IF(H328="","Missing original charge","")))))))</f>
        <v/>
      </c>
    </row>
    <row r="329">
      <c r="A329" s="18" t="n"/>
      <c r="B329" s="18" t="n"/>
      <c r="C329" s="18" t="n"/>
      <c r="D329" s="18" t="n"/>
      <c r="E329" s="18" t="n"/>
      <c r="F329" s="42" t="n"/>
      <c r="G329" s="42" t="n"/>
      <c r="H329" s="43" t="n"/>
      <c r="I329" s="43" t="n"/>
      <c r="J329" s="43" t="n"/>
      <c r="K329" s="44">
        <f>IF(A329="","",H329-I329-J329)</f>
        <v/>
      </c>
      <c r="L329" s="45">
        <f>IF(A329="","",IF(Dashboard!$B$5="Claim Submitted Date",IF(G329&lt;&gt;"",G329,F329),F329))</f>
        <v/>
      </c>
      <c r="M329" s="23">
        <f>IF(OR(A329="",L329="",Dashboard!$B$4=""),"",MAX(0,Dashboard!$B$4-L329))</f>
        <v/>
      </c>
      <c r="N329" s="23">
        <f>IF(M329="","",IF(M329&lt;=30,"0–30 Days",IF(M329&lt;=60,"31–60 Days",IF(M329&lt;=90,"61–90 Days",IF(M329&lt;=120,"91–120 Days","Over 120 Days")))))</f>
        <v/>
      </c>
      <c r="O329" s="44">
        <f>IF(A329="","",IF(N329="0–30 Days",K329,0))</f>
        <v/>
      </c>
      <c r="P329" s="44">
        <f>IF(A329="","",IF(N329="31–60 Days",K329,0))</f>
        <v/>
      </c>
      <c r="Q329" s="44">
        <f>IF(A329="","",IF(N329="61–90 Days",K329,0))</f>
        <v/>
      </c>
      <c r="R329" s="44">
        <f>IF(A329="","",IF(N329="91–120 Days",K329,0))</f>
        <v/>
      </c>
      <c r="S329" s="44">
        <f>IF(A329="","",IF(N329="Over 120 Days",K329,0))</f>
        <v/>
      </c>
      <c r="T329" s="18" t="n"/>
      <c r="U329" s="18" t="n"/>
      <c r="V329" s="42" t="n"/>
      <c r="W329" s="42" t="n"/>
      <c r="X329" s="18" t="n"/>
      <c r="Y329" s="23">
        <f>IF(A329="","",IF(K329&lt;=0,"Closed/Credit",IF(OR(U329="Yes",M329&gt;120,AND(W329&lt;&gt;"",W329&lt;=Dashboard!$B$4)),"Critical",IF(OR(K329&gt;=Dashboard!$B$6,M329&gt;90),"High",IF(OR(M329&gt;60,W329=""),"Medium","Routine")))))</f>
        <v/>
      </c>
      <c r="Z329" s="24" t="n"/>
      <c r="AA329" s="25">
        <f>IF(A329="","",IF(COUNTIF($A$2:$A$501,A329)&gt;1,"Duplicate AR Record ID",IF(B329="","Missing clinic",IF(C329="","Missing account ID",IF(D329="","Missing payer",IF(F329="","Missing service date",IF(H329="","Missing original charge","")))))))</f>
        <v/>
      </c>
    </row>
    <row r="330">
      <c r="A330" s="18" t="n"/>
      <c r="B330" s="18" t="n"/>
      <c r="C330" s="18" t="n"/>
      <c r="D330" s="18" t="n"/>
      <c r="E330" s="18" t="n"/>
      <c r="F330" s="42" t="n"/>
      <c r="G330" s="42" t="n"/>
      <c r="H330" s="43" t="n"/>
      <c r="I330" s="43" t="n"/>
      <c r="J330" s="43" t="n"/>
      <c r="K330" s="44">
        <f>IF(A330="","",H330-I330-J330)</f>
        <v/>
      </c>
      <c r="L330" s="45">
        <f>IF(A330="","",IF(Dashboard!$B$5="Claim Submitted Date",IF(G330&lt;&gt;"",G330,F330),F330))</f>
        <v/>
      </c>
      <c r="M330" s="23">
        <f>IF(OR(A330="",L330="",Dashboard!$B$4=""),"",MAX(0,Dashboard!$B$4-L330))</f>
        <v/>
      </c>
      <c r="N330" s="23">
        <f>IF(M330="","",IF(M330&lt;=30,"0–30 Days",IF(M330&lt;=60,"31–60 Days",IF(M330&lt;=90,"61–90 Days",IF(M330&lt;=120,"91–120 Days","Over 120 Days")))))</f>
        <v/>
      </c>
      <c r="O330" s="44">
        <f>IF(A330="","",IF(N330="0–30 Days",K330,0))</f>
        <v/>
      </c>
      <c r="P330" s="44">
        <f>IF(A330="","",IF(N330="31–60 Days",K330,0))</f>
        <v/>
      </c>
      <c r="Q330" s="44">
        <f>IF(A330="","",IF(N330="61–90 Days",K330,0))</f>
        <v/>
      </c>
      <c r="R330" s="44">
        <f>IF(A330="","",IF(N330="91–120 Days",K330,0))</f>
        <v/>
      </c>
      <c r="S330" s="44">
        <f>IF(A330="","",IF(N330="Over 120 Days",K330,0))</f>
        <v/>
      </c>
      <c r="T330" s="18" t="n"/>
      <c r="U330" s="18" t="n"/>
      <c r="V330" s="42" t="n"/>
      <c r="W330" s="42" t="n"/>
      <c r="X330" s="18" t="n"/>
      <c r="Y330" s="23">
        <f>IF(A330="","",IF(K330&lt;=0,"Closed/Credit",IF(OR(U330="Yes",M330&gt;120,AND(W330&lt;&gt;"",W330&lt;=Dashboard!$B$4)),"Critical",IF(OR(K330&gt;=Dashboard!$B$6,M330&gt;90),"High",IF(OR(M330&gt;60,W330=""),"Medium","Routine")))))</f>
        <v/>
      </c>
      <c r="Z330" s="24" t="n"/>
      <c r="AA330" s="25">
        <f>IF(A330="","",IF(COUNTIF($A$2:$A$501,A330)&gt;1,"Duplicate AR Record ID",IF(B330="","Missing clinic",IF(C330="","Missing account ID",IF(D330="","Missing payer",IF(F330="","Missing service date",IF(H330="","Missing original charge","")))))))</f>
        <v/>
      </c>
    </row>
    <row r="331">
      <c r="A331" s="18" t="n"/>
      <c r="B331" s="18" t="n"/>
      <c r="C331" s="18" t="n"/>
      <c r="D331" s="18" t="n"/>
      <c r="E331" s="18" t="n"/>
      <c r="F331" s="42" t="n"/>
      <c r="G331" s="42" t="n"/>
      <c r="H331" s="43" t="n"/>
      <c r="I331" s="43" t="n"/>
      <c r="J331" s="43" t="n"/>
      <c r="K331" s="44">
        <f>IF(A331="","",H331-I331-J331)</f>
        <v/>
      </c>
      <c r="L331" s="45">
        <f>IF(A331="","",IF(Dashboard!$B$5="Claim Submitted Date",IF(G331&lt;&gt;"",G331,F331),F331))</f>
        <v/>
      </c>
      <c r="M331" s="23">
        <f>IF(OR(A331="",L331="",Dashboard!$B$4=""),"",MAX(0,Dashboard!$B$4-L331))</f>
        <v/>
      </c>
      <c r="N331" s="23">
        <f>IF(M331="","",IF(M331&lt;=30,"0–30 Days",IF(M331&lt;=60,"31–60 Days",IF(M331&lt;=90,"61–90 Days",IF(M331&lt;=120,"91–120 Days","Over 120 Days")))))</f>
        <v/>
      </c>
      <c r="O331" s="44">
        <f>IF(A331="","",IF(N331="0–30 Days",K331,0))</f>
        <v/>
      </c>
      <c r="P331" s="44">
        <f>IF(A331="","",IF(N331="31–60 Days",K331,0))</f>
        <v/>
      </c>
      <c r="Q331" s="44">
        <f>IF(A331="","",IF(N331="61–90 Days",K331,0))</f>
        <v/>
      </c>
      <c r="R331" s="44">
        <f>IF(A331="","",IF(N331="91–120 Days",K331,0))</f>
        <v/>
      </c>
      <c r="S331" s="44">
        <f>IF(A331="","",IF(N331="Over 120 Days",K331,0))</f>
        <v/>
      </c>
      <c r="T331" s="18" t="n"/>
      <c r="U331" s="18" t="n"/>
      <c r="V331" s="42" t="n"/>
      <c r="W331" s="42" t="n"/>
      <c r="X331" s="18" t="n"/>
      <c r="Y331" s="23">
        <f>IF(A331="","",IF(K331&lt;=0,"Closed/Credit",IF(OR(U331="Yes",M331&gt;120,AND(W331&lt;&gt;"",W331&lt;=Dashboard!$B$4)),"Critical",IF(OR(K331&gt;=Dashboard!$B$6,M331&gt;90),"High",IF(OR(M331&gt;60,W331=""),"Medium","Routine")))))</f>
        <v/>
      </c>
      <c r="Z331" s="24" t="n"/>
      <c r="AA331" s="25">
        <f>IF(A331="","",IF(COUNTIF($A$2:$A$501,A331)&gt;1,"Duplicate AR Record ID",IF(B331="","Missing clinic",IF(C331="","Missing account ID",IF(D331="","Missing payer",IF(F331="","Missing service date",IF(H331="","Missing original charge","")))))))</f>
        <v/>
      </c>
    </row>
    <row r="332">
      <c r="A332" s="18" t="n"/>
      <c r="B332" s="18" t="n"/>
      <c r="C332" s="18" t="n"/>
      <c r="D332" s="18" t="n"/>
      <c r="E332" s="18" t="n"/>
      <c r="F332" s="42" t="n"/>
      <c r="G332" s="42" t="n"/>
      <c r="H332" s="43" t="n"/>
      <c r="I332" s="43" t="n"/>
      <c r="J332" s="43" t="n"/>
      <c r="K332" s="44">
        <f>IF(A332="","",H332-I332-J332)</f>
        <v/>
      </c>
      <c r="L332" s="45">
        <f>IF(A332="","",IF(Dashboard!$B$5="Claim Submitted Date",IF(G332&lt;&gt;"",G332,F332),F332))</f>
        <v/>
      </c>
      <c r="M332" s="23">
        <f>IF(OR(A332="",L332="",Dashboard!$B$4=""),"",MAX(0,Dashboard!$B$4-L332))</f>
        <v/>
      </c>
      <c r="N332" s="23">
        <f>IF(M332="","",IF(M332&lt;=30,"0–30 Days",IF(M332&lt;=60,"31–60 Days",IF(M332&lt;=90,"61–90 Days",IF(M332&lt;=120,"91–120 Days","Over 120 Days")))))</f>
        <v/>
      </c>
      <c r="O332" s="44">
        <f>IF(A332="","",IF(N332="0–30 Days",K332,0))</f>
        <v/>
      </c>
      <c r="P332" s="44">
        <f>IF(A332="","",IF(N332="31–60 Days",K332,0))</f>
        <v/>
      </c>
      <c r="Q332" s="44">
        <f>IF(A332="","",IF(N332="61–90 Days",K332,0))</f>
        <v/>
      </c>
      <c r="R332" s="44">
        <f>IF(A332="","",IF(N332="91–120 Days",K332,0))</f>
        <v/>
      </c>
      <c r="S332" s="44">
        <f>IF(A332="","",IF(N332="Over 120 Days",K332,0))</f>
        <v/>
      </c>
      <c r="T332" s="18" t="n"/>
      <c r="U332" s="18" t="n"/>
      <c r="V332" s="42" t="n"/>
      <c r="W332" s="42" t="n"/>
      <c r="X332" s="18" t="n"/>
      <c r="Y332" s="23">
        <f>IF(A332="","",IF(K332&lt;=0,"Closed/Credit",IF(OR(U332="Yes",M332&gt;120,AND(W332&lt;&gt;"",W332&lt;=Dashboard!$B$4)),"Critical",IF(OR(K332&gt;=Dashboard!$B$6,M332&gt;90),"High",IF(OR(M332&gt;60,W332=""),"Medium","Routine")))))</f>
        <v/>
      </c>
      <c r="Z332" s="24" t="n"/>
      <c r="AA332" s="25">
        <f>IF(A332="","",IF(COUNTIF($A$2:$A$501,A332)&gt;1,"Duplicate AR Record ID",IF(B332="","Missing clinic",IF(C332="","Missing account ID",IF(D332="","Missing payer",IF(F332="","Missing service date",IF(H332="","Missing original charge","")))))))</f>
        <v/>
      </c>
    </row>
    <row r="333">
      <c r="A333" s="18" t="n"/>
      <c r="B333" s="18" t="n"/>
      <c r="C333" s="18" t="n"/>
      <c r="D333" s="18" t="n"/>
      <c r="E333" s="18" t="n"/>
      <c r="F333" s="42" t="n"/>
      <c r="G333" s="42" t="n"/>
      <c r="H333" s="43" t="n"/>
      <c r="I333" s="43" t="n"/>
      <c r="J333" s="43" t="n"/>
      <c r="K333" s="44">
        <f>IF(A333="","",H333-I333-J333)</f>
        <v/>
      </c>
      <c r="L333" s="45">
        <f>IF(A333="","",IF(Dashboard!$B$5="Claim Submitted Date",IF(G333&lt;&gt;"",G333,F333),F333))</f>
        <v/>
      </c>
      <c r="M333" s="23">
        <f>IF(OR(A333="",L333="",Dashboard!$B$4=""),"",MAX(0,Dashboard!$B$4-L333))</f>
        <v/>
      </c>
      <c r="N333" s="23">
        <f>IF(M333="","",IF(M333&lt;=30,"0–30 Days",IF(M333&lt;=60,"31–60 Days",IF(M333&lt;=90,"61–90 Days",IF(M333&lt;=120,"91–120 Days","Over 120 Days")))))</f>
        <v/>
      </c>
      <c r="O333" s="44">
        <f>IF(A333="","",IF(N333="0–30 Days",K333,0))</f>
        <v/>
      </c>
      <c r="P333" s="44">
        <f>IF(A333="","",IF(N333="31–60 Days",K333,0))</f>
        <v/>
      </c>
      <c r="Q333" s="44">
        <f>IF(A333="","",IF(N333="61–90 Days",K333,0))</f>
        <v/>
      </c>
      <c r="R333" s="44">
        <f>IF(A333="","",IF(N333="91–120 Days",K333,0))</f>
        <v/>
      </c>
      <c r="S333" s="44">
        <f>IF(A333="","",IF(N333="Over 120 Days",K333,0))</f>
        <v/>
      </c>
      <c r="T333" s="18" t="n"/>
      <c r="U333" s="18" t="n"/>
      <c r="V333" s="42" t="n"/>
      <c r="W333" s="42" t="n"/>
      <c r="X333" s="18" t="n"/>
      <c r="Y333" s="23">
        <f>IF(A333="","",IF(K333&lt;=0,"Closed/Credit",IF(OR(U333="Yes",M333&gt;120,AND(W333&lt;&gt;"",W333&lt;=Dashboard!$B$4)),"Critical",IF(OR(K333&gt;=Dashboard!$B$6,M333&gt;90),"High",IF(OR(M333&gt;60,W333=""),"Medium","Routine")))))</f>
        <v/>
      </c>
      <c r="Z333" s="24" t="n"/>
      <c r="AA333" s="25">
        <f>IF(A333="","",IF(COUNTIF($A$2:$A$501,A333)&gt;1,"Duplicate AR Record ID",IF(B333="","Missing clinic",IF(C333="","Missing account ID",IF(D333="","Missing payer",IF(F333="","Missing service date",IF(H333="","Missing original charge","")))))))</f>
        <v/>
      </c>
    </row>
    <row r="334">
      <c r="A334" s="18" t="n"/>
      <c r="B334" s="18" t="n"/>
      <c r="C334" s="18" t="n"/>
      <c r="D334" s="18" t="n"/>
      <c r="E334" s="18" t="n"/>
      <c r="F334" s="42" t="n"/>
      <c r="G334" s="42" t="n"/>
      <c r="H334" s="43" t="n"/>
      <c r="I334" s="43" t="n"/>
      <c r="J334" s="43" t="n"/>
      <c r="K334" s="44">
        <f>IF(A334="","",H334-I334-J334)</f>
        <v/>
      </c>
      <c r="L334" s="45">
        <f>IF(A334="","",IF(Dashboard!$B$5="Claim Submitted Date",IF(G334&lt;&gt;"",G334,F334),F334))</f>
        <v/>
      </c>
      <c r="M334" s="23">
        <f>IF(OR(A334="",L334="",Dashboard!$B$4=""),"",MAX(0,Dashboard!$B$4-L334))</f>
        <v/>
      </c>
      <c r="N334" s="23">
        <f>IF(M334="","",IF(M334&lt;=30,"0–30 Days",IF(M334&lt;=60,"31–60 Days",IF(M334&lt;=90,"61–90 Days",IF(M334&lt;=120,"91–120 Days","Over 120 Days")))))</f>
        <v/>
      </c>
      <c r="O334" s="44">
        <f>IF(A334="","",IF(N334="0–30 Days",K334,0))</f>
        <v/>
      </c>
      <c r="P334" s="44">
        <f>IF(A334="","",IF(N334="31–60 Days",K334,0))</f>
        <v/>
      </c>
      <c r="Q334" s="44">
        <f>IF(A334="","",IF(N334="61–90 Days",K334,0))</f>
        <v/>
      </c>
      <c r="R334" s="44">
        <f>IF(A334="","",IF(N334="91–120 Days",K334,0))</f>
        <v/>
      </c>
      <c r="S334" s="44">
        <f>IF(A334="","",IF(N334="Over 120 Days",K334,0))</f>
        <v/>
      </c>
      <c r="T334" s="18" t="n"/>
      <c r="U334" s="18" t="n"/>
      <c r="V334" s="42" t="n"/>
      <c r="W334" s="42" t="n"/>
      <c r="X334" s="18" t="n"/>
      <c r="Y334" s="23">
        <f>IF(A334="","",IF(K334&lt;=0,"Closed/Credit",IF(OR(U334="Yes",M334&gt;120,AND(W334&lt;&gt;"",W334&lt;=Dashboard!$B$4)),"Critical",IF(OR(K334&gt;=Dashboard!$B$6,M334&gt;90),"High",IF(OR(M334&gt;60,W334=""),"Medium","Routine")))))</f>
        <v/>
      </c>
      <c r="Z334" s="24" t="n"/>
      <c r="AA334" s="25">
        <f>IF(A334="","",IF(COUNTIF($A$2:$A$501,A334)&gt;1,"Duplicate AR Record ID",IF(B334="","Missing clinic",IF(C334="","Missing account ID",IF(D334="","Missing payer",IF(F334="","Missing service date",IF(H334="","Missing original charge","")))))))</f>
        <v/>
      </c>
    </row>
    <row r="335">
      <c r="A335" s="18" t="n"/>
      <c r="B335" s="18" t="n"/>
      <c r="C335" s="18" t="n"/>
      <c r="D335" s="18" t="n"/>
      <c r="E335" s="18" t="n"/>
      <c r="F335" s="42" t="n"/>
      <c r="G335" s="42" t="n"/>
      <c r="H335" s="43" t="n"/>
      <c r="I335" s="43" t="n"/>
      <c r="J335" s="43" t="n"/>
      <c r="K335" s="44">
        <f>IF(A335="","",H335-I335-J335)</f>
        <v/>
      </c>
      <c r="L335" s="45">
        <f>IF(A335="","",IF(Dashboard!$B$5="Claim Submitted Date",IF(G335&lt;&gt;"",G335,F335),F335))</f>
        <v/>
      </c>
      <c r="M335" s="23">
        <f>IF(OR(A335="",L335="",Dashboard!$B$4=""),"",MAX(0,Dashboard!$B$4-L335))</f>
        <v/>
      </c>
      <c r="N335" s="23">
        <f>IF(M335="","",IF(M335&lt;=30,"0–30 Days",IF(M335&lt;=60,"31–60 Days",IF(M335&lt;=90,"61–90 Days",IF(M335&lt;=120,"91–120 Days","Over 120 Days")))))</f>
        <v/>
      </c>
      <c r="O335" s="44">
        <f>IF(A335="","",IF(N335="0–30 Days",K335,0))</f>
        <v/>
      </c>
      <c r="P335" s="44">
        <f>IF(A335="","",IF(N335="31–60 Days",K335,0))</f>
        <v/>
      </c>
      <c r="Q335" s="44">
        <f>IF(A335="","",IF(N335="61–90 Days",K335,0))</f>
        <v/>
      </c>
      <c r="R335" s="44">
        <f>IF(A335="","",IF(N335="91–120 Days",K335,0))</f>
        <v/>
      </c>
      <c r="S335" s="44">
        <f>IF(A335="","",IF(N335="Over 120 Days",K335,0))</f>
        <v/>
      </c>
      <c r="T335" s="18" t="n"/>
      <c r="U335" s="18" t="n"/>
      <c r="V335" s="42" t="n"/>
      <c r="W335" s="42" t="n"/>
      <c r="X335" s="18" t="n"/>
      <c r="Y335" s="23">
        <f>IF(A335="","",IF(K335&lt;=0,"Closed/Credit",IF(OR(U335="Yes",M335&gt;120,AND(W335&lt;&gt;"",W335&lt;=Dashboard!$B$4)),"Critical",IF(OR(K335&gt;=Dashboard!$B$6,M335&gt;90),"High",IF(OR(M335&gt;60,W335=""),"Medium","Routine")))))</f>
        <v/>
      </c>
      <c r="Z335" s="24" t="n"/>
      <c r="AA335" s="25">
        <f>IF(A335="","",IF(COUNTIF($A$2:$A$501,A335)&gt;1,"Duplicate AR Record ID",IF(B335="","Missing clinic",IF(C335="","Missing account ID",IF(D335="","Missing payer",IF(F335="","Missing service date",IF(H335="","Missing original charge","")))))))</f>
        <v/>
      </c>
    </row>
    <row r="336">
      <c r="A336" s="18" t="n"/>
      <c r="B336" s="18" t="n"/>
      <c r="C336" s="18" t="n"/>
      <c r="D336" s="18" t="n"/>
      <c r="E336" s="18" t="n"/>
      <c r="F336" s="42" t="n"/>
      <c r="G336" s="42" t="n"/>
      <c r="H336" s="43" t="n"/>
      <c r="I336" s="43" t="n"/>
      <c r="J336" s="43" t="n"/>
      <c r="K336" s="44">
        <f>IF(A336="","",H336-I336-J336)</f>
        <v/>
      </c>
      <c r="L336" s="45">
        <f>IF(A336="","",IF(Dashboard!$B$5="Claim Submitted Date",IF(G336&lt;&gt;"",G336,F336),F336))</f>
        <v/>
      </c>
      <c r="M336" s="23">
        <f>IF(OR(A336="",L336="",Dashboard!$B$4=""),"",MAX(0,Dashboard!$B$4-L336))</f>
        <v/>
      </c>
      <c r="N336" s="23">
        <f>IF(M336="","",IF(M336&lt;=30,"0–30 Days",IF(M336&lt;=60,"31–60 Days",IF(M336&lt;=90,"61–90 Days",IF(M336&lt;=120,"91–120 Days","Over 120 Days")))))</f>
        <v/>
      </c>
      <c r="O336" s="44">
        <f>IF(A336="","",IF(N336="0–30 Days",K336,0))</f>
        <v/>
      </c>
      <c r="P336" s="44">
        <f>IF(A336="","",IF(N336="31–60 Days",K336,0))</f>
        <v/>
      </c>
      <c r="Q336" s="44">
        <f>IF(A336="","",IF(N336="61–90 Days",K336,0))</f>
        <v/>
      </c>
      <c r="R336" s="44">
        <f>IF(A336="","",IF(N336="91–120 Days",K336,0))</f>
        <v/>
      </c>
      <c r="S336" s="44">
        <f>IF(A336="","",IF(N336="Over 120 Days",K336,0))</f>
        <v/>
      </c>
      <c r="T336" s="18" t="n"/>
      <c r="U336" s="18" t="n"/>
      <c r="V336" s="42" t="n"/>
      <c r="W336" s="42" t="n"/>
      <c r="X336" s="18" t="n"/>
      <c r="Y336" s="23">
        <f>IF(A336="","",IF(K336&lt;=0,"Closed/Credit",IF(OR(U336="Yes",M336&gt;120,AND(W336&lt;&gt;"",W336&lt;=Dashboard!$B$4)),"Critical",IF(OR(K336&gt;=Dashboard!$B$6,M336&gt;90),"High",IF(OR(M336&gt;60,W336=""),"Medium","Routine")))))</f>
        <v/>
      </c>
      <c r="Z336" s="24" t="n"/>
      <c r="AA336" s="25">
        <f>IF(A336="","",IF(COUNTIF($A$2:$A$501,A336)&gt;1,"Duplicate AR Record ID",IF(B336="","Missing clinic",IF(C336="","Missing account ID",IF(D336="","Missing payer",IF(F336="","Missing service date",IF(H336="","Missing original charge","")))))))</f>
        <v/>
      </c>
    </row>
    <row r="337">
      <c r="A337" s="18" t="n"/>
      <c r="B337" s="18" t="n"/>
      <c r="C337" s="18" t="n"/>
      <c r="D337" s="18" t="n"/>
      <c r="E337" s="18" t="n"/>
      <c r="F337" s="42" t="n"/>
      <c r="G337" s="42" t="n"/>
      <c r="H337" s="43" t="n"/>
      <c r="I337" s="43" t="n"/>
      <c r="J337" s="43" t="n"/>
      <c r="K337" s="44">
        <f>IF(A337="","",H337-I337-J337)</f>
        <v/>
      </c>
      <c r="L337" s="45">
        <f>IF(A337="","",IF(Dashboard!$B$5="Claim Submitted Date",IF(G337&lt;&gt;"",G337,F337),F337))</f>
        <v/>
      </c>
      <c r="M337" s="23">
        <f>IF(OR(A337="",L337="",Dashboard!$B$4=""),"",MAX(0,Dashboard!$B$4-L337))</f>
        <v/>
      </c>
      <c r="N337" s="23">
        <f>IF(M337="","",IF(M337&lt;=30,"0–30 Days",IF(M337&lt;=60,"31–60 Days",IF(M337&lt;=90,"61–90 Days",IF(M337&lt;=120,"91–120 Days","Over 120 Days")))))</f>
        <v/>
      </c>
      <c r="O337" s="44">
        <f>IF(A337="","",IF(N337="0–30 Days",K337,0))</f>
        <v/>
      </c>
      <c r="P337" s="44">
        <f>IF(A337="","",IF(N337="31–60 Days",K337,0))</f>
        <v/>
      </c>
      <c r="Q337" s="44">
        <f>IF(A337="","",IF(N337="61–90 Days",K337,0))</f>
        <v/>
      </c>
      <c r="R337" s="44">
        <f>IF(A337="","",IF(N337="91–120 Days",K337,0))</f>
        <v/>
      </c>
      <c r="S337" s="44">
        <f>IF(A337="","",IF(N337="Over 120 Days",K337,0))</f>
        <v/>
      </c>
      <c r="T337" s="18" t="n"/>
      <c r="U337" s="18" t="n"/>
      <c r="V337" s="42" t="n"/>
      <c r="W337" s="42" t="n"/>
      <c r="X337" s="18" t="n"/>
      <c r="Y337" s="23">
        <f>IF(A337="","",IF(K337&lt;=0,"Closed/Credit",IF(OR(U337="Yes",M337&gt;120,AND(W337&lt;&gt;"",W337&lt;=Dashboard!$B$4)),"Critical",IF(OR(K337&gt;=Dashboard!$B$6,M337&gt;90),"High",IF(OR(M337&gt;60,W337=""),"Medium","Routine")))))</f>
        <v/>
      </c>
      <c r="Z337" s="24" t="n"/>
      <c r="AA337" s="25">
        <f>IF(A337="","",IF(COUNTIF($A$2:$A$501,A337)&gt;1,"Duplicate AR Record ID",IF(B337="","Missing clinic",IF(C337="","Missing account ID",IF(D337="","Missing payer",IF(F337="","Missing service date",IF(H337="","Missing original charge","")))))))</f>
        <v/>
      </c>
    </row>
    <row r="338">
      <c r="A338" s="18" t="n"/>
      <c r="B338" s="18" t="n"/>
      <c r="C338" s="18" t="n"/>
      <c r="D338" s="18" t="n"/>
      <c r="E338" s="18" t="n"/>
      <c r="F338" s="42" t="n"/>
      <c r="G338" s="42" t="n"/>
      <c r="H338" s="43" t="n"/>
      <c r="I338" s="43" t="n"/>
      <c r="J338" s="43" t="n"/>
      <c r="K338" s="44">
        <f>IF(A338="","",H338-I338-J338)</f>
        <v/>
      </c>
      <c r="L338" s="45">
        <f>IF(A338="","",IF(Dashboard!$B$5="Claim Submitted Date",IF(G338&lt;&gt;"",G338,F338),F338))</f>
        <v/>
      </c>
      <c r="M338" s="23">
        <f>IF(OR(A338="",L338="",Dashboard!$B$4=""),"",MAX(0,Dashboard!$B$4-L338))</f>
        <v/>
      </c>
      <c r="N338" s="23">
        <f>IF(M338="","",IF(M338&lt;=30,"0–30 Days",IF(M338&lt;=60,"31–60 Days",IF(M338&lt;=90,"61–90 Days",IF(M338&lt;=120,"91–120 Days","Over 120 Days")))))</f>
        <v/>
      </c>
      <c r="O338" s="44">
        <f>IF(A338="","",IF(N338="0–30 Days",K338,0))</f>
        <v/>
      </c>
      <c r="P338" s="44">
        <f>IF(A338="","",IF(N338="31–60 Days",K338,0))</f>
        <v/>
      </c>
      <c r="Q338" s="44">
        <f>IF(A338="","",IF(N338="61–90 Days",K338,0))</f>
        <v/>
      </c>
      <c r="R338" s="44">
        <f>IF(A338="","",IF(N338="91–120 Days",K338,0))</f>
        <v/>
      </c>
      <c r="S338" s="44">
        <f>IF(A338="","",IF(N338="Over 120 Days",K338,0))</f>
        <v/>
      </c>
      <c r="T338" s="18" t="n"/>
      <c r="U338" s="18" t="n"/>
      <c r="V338" s="42" t="n"/>
      <c r="W338" s="42" t="n"/>
      <c r="X338" s="18" t="n"/>
      <c r="Y338" s="23">
        <f>IF(A338="","",IF(K338&lt;=0,"Closed/Credit",IF(OR(U338="Yes",M338&gt;120,AND(W338&lt;&gt;"",W338&lt;=Dashboard!$B$4)),"Critical",IF(OR(K338&gt;=Dashboard!$B$6,M338&gt;90),"High",IF(OR(M338&gt;60,W338=""),"Medium","Routine")))))</f>
        <v/>
      </c>
      <c r="Z338" s="24" t="n"/>
      <c r="AA338" s="25">
        <f>IF(A338="","",IF(COUNTIF($A$2:$A$501,A338)&gt;1,"Duplicate AR Record ID",IF(B338="","Missing clinic",IF(C338="","Missing account ID",IF(D338="","Missing payer",IF(F338="","Missing service date",IF(H338="","Missing original charge","")))))))</f>
        <v/>
      </c>
    </row>
    <row r="339">
      <c r="A339" s="18" t="n"/>
      <c r="B339" s="18" t="n"/>
      <c r="C339" s="18" t="n"/>
      <c r="D339" s="18" t="n"/>
      <c r="E339" s="18" t="n"/>
      <c r="F339" s="42" t="n"/>
      <c r="G339" s="42" t="n"/>
      <c r="H339" s="43" t="n"/>
      <c r="I339" s="43" t="n"/>
      <c r="J339" s="43" t="n"/>
      <c r="K339" s="44">
        <f>IF(A339="","",H339-I339-J339)</f>
        <v/>
      </c>
      <c r="L339" s="45">
        <f>IF(A339="","",IF(Dashboard!$B$5="Claim Submitted Date",IF(G339&lt;&gt;"",G339,F339),F339))</f>
        <v/>
      </c>
      <c r="M339" s="23">
        <f>IF(OR(A339="",L339="",Dashboard!$B$4=""),"",MAX(0,Dashboard!$B$4-L339))</f>
        <v/>
      </c>
      <c r="N339" s="23">
        <f>IF(M339="","",IF(M339&lt;=30,"0–30 Days",IF(M339&lt;=60,"31–60 Days",IF(M339&lt;=90,"61–90 Days",IF(M339&lt;=120,"91–120 Days","Over 120 Days")))))</f>
        <v/>
      </c>
      <c r="O339" s="44">
        <f>IF(A339="","",IF(N339="0–30 Days",K339,0))</f>
        <v/>
      </c>
      <c r="P339" s="44">
        <f>IF(A339="","",IF(N339="31–60 Days",K339,0))</f>
        <v/>
      </c>
      <c r="Q339" s="44">
        <f>IF(A339="","",IF(N339="61–90 Days",K339,0))</f>
        <v/>
      </c>
      <c r="R339" s="44">
        <f>IF(A339="","",IF(N339="91–120 Days",K339,0))</f>
        <v/>
      </c>
      <c r="S339" s="44">
        <f>IF(A339="","",IF(N339="Over 120 Days",K339,0))</f>
        <v/>
      </c>
      <c r="T339" s="18" t="n"/>
      <c r="U339" s="18" t="n"/>
      <c r="V339" s="42" t="n"/>
      <c r="W339" s="42" t="n"/>
      <c r="X339" s="18" t="n"/>
      <c r="Y339" s="23">
        <f>IF(A339="","",IF(K339&lt;=0,"Closed/Credit",IF(OR(U339="Yes",M339&gt;120,AND(W339&lt;&gt;"",W339&lt;=Dashboard!$B$4)),"Critical",IF(OR(K339&gt;=Dashboard!$B$6,M339&gt;90),"High",IF(OR(M339&gt;60,W339=""),"Medium","Routine")))))</f>
        <v/>
      </c>
      <c r="Z339" s="24" t="n"/>
      <c r="AA339" s="25">
        <f>IF(A339="","",IF(COUNTIF($A$2:$A$501,A339)&gt;1,"Duplicate AR Record ID",IF(B339="","Missing clinic",IF(C339="","Missing account ID",IF(D339="","Missing payer",IF(F339="","Missing service date",IF(H339="","Missing original charge","")))))))</f>
        <v/>
      </c>
    </row>
    <row r="340">
      <c r="A340" s="18" t="n"/>
      <c r="B340" s="18" t="n"/>
      <c r="C340" s="18" t="n"/>
      <c r="D340" s="18" t="n"/>
      <c r="E340" s="18" t="n"/>
      <c r="F340" s="42" t="n"/>
      <c r="G340" s="42" t="n"/>
      <c r="H340" s="43" t="n"/>
      <c r="I340" s="43" t="n"/>
      <c r="J340" s="43" t="n"/>
      <c r="K340" s="44">
        <f>IF(A340="","",H340-I340-J340)</f>
        <v/>
      </c>
      <c r="L340" s="45">
        <f>IF(A340="","",IF(Dashboard!$B$5="Claim Submitted Date",IF(G340&lt;&gt;"",G340,F340),F340))</f>
        <v/>
      </c>
      <c r="M340" s="23">
        <f>IF(OR(A340="",L340="",Dashboard!$B$4=""),"",MAX(0,Dashboard!$B$4-L340))</f>
        <v/>
      </c>
      <c r="N340" s="23">
        <f>IF(M340="","",IF(M340&lt;=30,"0–30 Days",IF(M340&lt;=60,"31–60 Days",IF(M340&lt;=90,"61–90 Days",IF(M340&lt;=120,"91–120 Days","Over 120 Days")))))</f>
        <v/>
      </c>
      <c r="O340" s="44">
        <f>IF(A340="","",IF(N340="0–30 Days",K340,0))</f>
        <v/>
      </c>
      <c r="P340" s="44">
        <f>IF(A340="","",IF(N340="31–60 Days",K340,0))</f>
        <v/>
      </c>
      <c r="Q340" s="44">
        <f>IF(A340="","",IF(N340="61–90 Days",K340,0))</f>
        <v/>
      </c>
      <c r="R340" s="44">
        <f>IF(A340="","",IF(N340="91–120 Days",K340,0))</f>
        <v/>
      </c>
      <c r="S340" s="44">
        <f>IF(A340="","",IF(N340="Over 120 Days",K340,0))</f>
        <v/>
      </c>
      <c r="T340" s="18" t="n"/>
      <c r="U340" s="18" t="n"/>
      <c r="V340" s="42" t="n"/>
      <c r="W340" s="42" t="n"/>
      <c r="X340" s="18" t="n"/>
      <c r="Y340" s="23">
        <f>IF(A340="","",IF(K340&lt;=0,"Closed/Credit",IF(OR(U340="Yes",M340&gt;120,AND(W340&lt;&gt;"",W340&lt;=Dashboard!$B$4)),"Critical",IF(OR(K340&gt;=Dashboard!$B$6,M340&gt;90),"High",IF(OR(M340&gt;60,W340=""),"Medium","Routine")))))</f>
        <v/>
      </c>
      <c r="Z340" s="24" t="n"/>
      <c r="AA340" s="25">
        <f>IF(A340="","",IF(COUNTIF($A$2:$A$501,A340)&gt;1,"Duplicate AR Record ID",IF(B340="","Missing clinic",IF(C340="","Missing account ID",IF(D340="","Missing payer",IF(F340="","Missing service date",IF(H340="","Missing original charge","")))))))</f>
        <v/>
      </c>
    </row>
    <row r="341">
      <c r="A341" s="18" t="n"/>
      <c r="B341" s="18" t="n"/>
      <c r="C341" s="18" t="n"/>
      <c r="D341" s="18" t="n"/>
      <c r="E341" s="18" t="n"/>
      <c r="F341" s="42" t="n"/>
      <c r="G341" s="42" t="n"/>
      <c r="H341" s="43" t="n"/>
      <c r="I341" s="43" t="n"/>
      <c r="J341" s="43" t="n"/>
      <c r="K341" s="44">
        <f>IF(A341="","",H341-I341-J341)</f>
        <v/>
      </c>
      <c r="L341" s="45">
        <f>IF(A341="","",IF(Dashboard!$B$5="Claim Submitted Date",IF(G341&lt;&gt;"",G341,F341),F341))</f>
        <v/>
      </c>
      <c r="M341" s="23">
        <f>IF(OR(A341="",L341="",Dashboard!$B$4=""),"",MAX(0,Dashboard!$B$4-L341))</f>
        <v/>
      </c>
      <c r="N341" s="23">
        <f>IF(M341="","",IF(M341&lt;=30,"0–30 Days",IF(M341&lt;=60,"31–60 Days",IF(M341&lt;=90,"61–90 Days",IF(M341&lt;=120,"91–120 Days","Over 120 Days")))))</f>
        <v/>
      </c>
      <c r="O341" s="44">
        <f>IF(A341="","",IF(N341="0–30 Days",K341,0))</f>
        <v/>
      </c>
      <c r="P341" s="44">
        <f>IF(A341="","",IF(N341="31–60 Days",K341,0))</f>
        <v/>
      </c>
      <c r="Q341" s="44">
        <f>IF(A341="","",IF(N341="61–90 Days",K341,0))</f>
        <v/>
      </c>
      <c r="R341" s="44">
        <f>IF(A341="","",IF(N341="91–120 Days",K341,0))</f>
        <v/>
      </c>
      <c r="S341" s="44">
        <f>IF(A341="","",IF(N341="Over 120 Days",K341,0))</f>
        <v/>
      </c>
      <c r="T341" s="18" t="n"/>
      <c r="U341" s="18" t="n"/>
      <c r="V341" s="42" t="n"/>
      <c r="W341" s="42" t="n"/>
      <c r="X341" s="18" t="n"/>
      <c r="Y341" s="23">
        <f>IF(A341="","",IF(K341&lt;=0,"Closed/Credit",IF(OR(U341="Yes",M341&gt;120,AND(W341&lt;&gt;"",W341&lt;=Dashboard!$B$4)),"Critical",IF(OR(K341&gt;=Dashboard!$B$6,M341&gt;90),"High",IF(OR(M341&gt;60,W341=""),"Medium","Routine")))))</f>
        <v/>
      </c>
      <c r="Z341" s="24" t="n"/>
      <c r="AA341" s="25">
        <f>IF(A341="","",IF(COUNTIF($A$2:$A$501,A341)&gt;1,"Duplicate AR Record ID",IF(B341="","Missing clinic",IF(C341="","Missing account ID",IF(D341="","Missing payer",IF(F341="","Missing service date",IF(H341="","Missing original charge","")))))))</f>
        <v/>
      </c>
    </row>
    <row r="342">
      <c r="A342" s="18" t="n"/>
      <c r="B342" s="18" t="n"/>
      <c r="C342" s="18" t="n"/>
      <c r="D342" s="18" t="n"/>
      <c r="E342" s="18" t="n"/>
      <c r="F342" s="42" t="n"/>
      <c r="G342" s="42" t="n"/>
      <c r="H342" s="43" t="n"/>
      <c r="I342" s="43" t="n"/>
      <c r="J342" s="43" t="n"/>
      <c r="K342" s="44">
        <f>IF(A342="","",H342-I342-J342)</f>
        <v/>
      </c>
      <c r="L342" s="45">
        <f>IF(A342="","",IF(Dashboard!$B$5="Claim Submitted Date",IF(G342&lt;&gt;"",G342,F342),F342))</f>
        <v/>
      </c>
      <c r="M342" s="23">
        <f>IF(OR(A342="",L342="",Dashboard!$B$4=""),"",MAX(0,Dashboard!$B$4-L342))</f>
        <v/>
      </c>
      <c r="N342" s="23">
        <f>IF(M342="","",IF(M342&lt;=30,"0–30 Days",IF(M342&lt;=60,"31–60 Days",IF(M342&lt;=90,"61–90 Days",IF(M342&lt;=120,"91–120 Days","Over 120 Days")))))</f>
        <v/>
      </c>
      <c r="O342" s="44">
        <f>IF(A342="","",IF(N342="0–30 Days",K342,0))</f>
        <v/>
      </c>
      <c r="P342" s="44">
        <f>IF(A342="","",IF(N342="31–60 Days",K342,0))</f>
        <v/>
      </c>
      <c r="Q342" s="44">
        <f>IF(A342="","",IF(N342="61–90 Days",K342,0))</f>
        <v/>
      </c>
      <c r="R342" s="44">
        <f>IF(A342="","",IF(N342="91–120 Days",K342,0))</f>
        <v/>
      </c>
      <c r="S342" s="44">
        <f>IF(A342="","",IF(N342="Over 120 Days",K342,0))</f>
        <v/>
      </c>
      <c r="T342" s="18" t="n"/>
      <c r="U342" s="18" t="n"/>
      <c r="V342" s="42" t="n"/>
      <c r="W342" s="42" t="n"/>
      <c r="X342" s="18" t="n"/>
      <c r="Y342" s="23">
        <f>IF(A342="","",IF(K342&lt;=0,"Closed/Credit",IF(OR(U342="Yes",M342&gt;120,AND(W342&lt;&gt;"",W342&lt;=Dashboard!$B$4)),"Critical",IF(OR(K342&gt;=Dashboard!$B$6,M342&gt;90),"High",IF(OR(M342&gt;60,W342=""),"Medium","Routine")))))</f>
        <v/>
      </c>
      <c r="Z342" s="24" t="n"/>
      <c r="AA342" s="25">
        <f>IF(A342="","",IF(COUNTIF($A$2:$A$501,A342)&gt;1,"Duplicate AR Record ID",IF(B342="","Missing clinic",IF(C342="","Missing account ID",IF(D342="","Missing payer",IF(F342="","Missing service date",IF(H342="","Missing original charge","")))))))</f>
        <v/>
      </c>
    </row>
    <row r="343">
      <c r="A343" s="18" t="n"/>
      <c r="B343" s="18" t="n"/>
      <c r="C343" s="18" t="n"/>
      <c r="D343" s="18" t="n"/>
      <c r="E343" s="18" t="n"/>
      <c r="F343" s="42" t="n"/>
      <c r="G343" s="42" t="n"/>
      <c r="H343" s="43" t="n"/>
      <c r="I343" s="43" t="n"/>
      <c r="J343" s="43" t="n"/>
      <c r="K343" s="44">
        <f>IF(A343="","",H343-I343-J343)</f>
        <v/>
      </c>
      <c r="L343" s="45">
        <f>IF(A343="","",IF(Dashboard!$B$5="Claim Submitted Date",IF(G343&lt;&gt;"",G343,F343),F343))</f>
        <v/>
      </c>
      <c r="M343" s="23">
        <f>IF(OR(A343="",L343="",Dashboard!$B$4=""),"",MAX(0,Dashboard!$B$4-L343))</f>
        <v/>
      </c>
      <c r="N343" s="23">
        <f>IF(M343="","",IF(M343&lt;=30,"0–30 Days",IF(M343&lt;=60,"31–60 Days",IF(M343&lt;=90,"61–90 Days",IF(M343&lt;=120,"91–120 Days","Over 120 Days")))))</f>
        <v/>
      </c>
      <c r="O343" s="44">
        <f>IF(A343="","",IF(N343="0–30 Days",K343,0))</f>
        <v/>
      </c>
      <c r="P343" s="44">
        <f>IF(A343="","",IF(N343="31–60 Days",K343,0))</f>
        <v/>
      </c>
      <c r="Q343" s="44">
        <f>IF(A343="","",IF(N343="61–90 Days",K343,0))</f>
        <v/>
      </c>
      <c r="R343" s="44">
        <f>IF(A343="","",IF(N343="91–120 Days",K343,0))</f>
        <v/>
      </c>
      <c r="S343" s="44">
        <f>IF(A343="","",IF(N343="Over 120 Days",K343,0))</f>
        <v/>
      </c>
      <c r="T343" s="18" t="n"/>
      <c r="U343" s="18" t="n"/>
      <c r="V343" s="42" t="n"/>
      <c r="W343" s="42" t="n"/>
      <c r="X343" s="18" t="n"/>
      <c r="Y343" s="23">
        <f>IF(A343="","",IF(K343&lt;=0,"Closed/Credit",IF(OR(U343="Yes",M343&gt;120,AND(W343&lt;&gt;"",W343&lt;=Dashboard!$B$4)),"Critical",IF(OR(K343&gt;=Dashboard!$B$6,M343&gt;90),"High",IF(OR(M343&gt;60,W343=""),"Medium","Routine")))))</f>
        <v/>
      </c>
      <c r="Z343" s="24" t="n"/>
      <c r="AA343" s="25">
        <f>IF(A343="","",IF(COUNTIF($A$2:$A$501,A343)&gt;1,"Duplicate AR Record ID",IF(B343="","Missing clinic",IF(C343="","Missing account ID",IF(D343="","Missing payer",IF(F343="","Missing service date",IF(H343="","Missing original charge","")))))))</f>
        <v/>
      </c>
    </row>
    <row r="344">
      <c r="A344" s="18" t="n"/>
      <c r="B344" s="18" t="n"/>
      <c r="C344" s="18" t="n"/>
      <c r="D344" s="18" t="n"/>
      <c r="E344" s="18" t="n"/>
      <c r="F344" s="42" t="n"/>
      <c r="G344" s="42" t="n"/>
      <c r="H344" s="43" t="n"/>
      <c r="I344" s="43" t="n"/>
      <c r="J344" s="43" t="n"/>
      <c r="K344" s="44">
        <f>IF(A344="","",H344-I344-J344)</f>
        <v/>
      </c>
      <c r="L344" s="45">
        <f>IF(A344="","",IF(Dashboard!$B$5="Claim Submitted Date",IF(G344&lt;&gt;"",G344,F344),F344))</f>
        <v/>
      </c>
      <c r="M344" s="23">
        <f>IF(OR(A344="",L344="",Dashboard!$B$4=""),"",MAX(0,Dashboard!$B$4-L344))</f>
        <v/>
      </c>
      <c r="N344" s="23">
        <f>IF(M344="","",IF(M344&lt;=30,"0–30 Days",IF(M344&lt;=60,"31–60 Days",IF(M344&lt;=90,"61–90 Days",IF(M344&lt;=120,"91–120 Days","Over 120 Days")))))</f>
        <v/>
      </c>
      <c r="O344" s="44">
        <f>IF(A344="","",IF(N344="0–30 Days",K344,0))</f>
        <v/>
      </c>
      <c r="P344" s="44">
        <f>IF(A344="","",IF(N344="31–60 Days",K344,0))</f>
        <v/>
      </c>
      <c r="Q344" s="44">
        <f>IF(A344="","",IF(N344="61–90 Days",K344,0))</f>
        <v/>
      </c>
      <c r="R344" s="44">
        <f>IF(A344="","",IF(N344="91–120 Days",K344,0))</f>
        <v/>
      </c>
      <c r="S344" s="44">
        <f>IF(A344="","",IF(N344="Over 120 Days",K344,0))</f>
        <v/>
      </c>
      <c r="T344" s="18" t="n"/>
      <c r="U344" s="18" t="n"/>
      <c r="V344" s="42" t="n"/>
      <c r="W344" s="42" t="n"/>
      <c r="X344" s="18" t="n"/>
      <c r="Y344" s="23">
        <f>IF(A344="","",IF(K344&lt;=0,"Closed/Credit",IF(OR(U344="Yes",M344&gt;120,AND(W344&lt;&gt;"",W344&lt;=Dashboard!$B$4)),"Critical",IF(OR(K344&gt;=Dashboard!$B$6,M344&gt;90),"High",IF(OR(M344&gt;60,W344=""),"Medium","Routine")))))</f>
        <v/>
      </c>
      <c r="Z344" s="24" t="n"/>
      <c r="AA344" s="25">
        <f>IF(A344="","",IF(COUNTIF($A$2:$A$501,A344)&gt;1,"Duplicate AR Record ID",IF(B344="","Missing clinic",IF(C344="","Missing account ID",IF(D344="","Missing payer",IF(F344="","Missing service date",IF(H344="","Missing original charge","")))))))</f>
        <v/>
      </c>
    </row>
    <row r="345">
      <c r="A345" s="18" t="n"/>
      <c r="B345" s="18" t="n"/>
      <c r="C345" s="18" t="n"/>
      <c r="D345" s="18" t="n"/>
      <c r="E345" s="18" t="n"/>
      <c r="F345" s="42" t="n"/>
      <c r="G345" s="42" t="n"/>
      <c r="H345" s="43" t="n"/>
      <c r="I345" s="43" t="n"/>
      <c r="J345" s="43" t="n"/>
      <c r="K345" s="44">
        <f>IF(A345="","",H345-I345-J345)</f>
        <v/>
      </c>
      <c r="L345" s="45">
        <f>IF(A345="","",IF(Dashboard!$B$5="Claim Submitted Date",IF(G345&lt;&gt;"",G345,F345),F345))</f>
        <v/>
      </c>
      <c r="M345" s="23">
        <f>IF(OR(A345="",L345="",Dashboard!$B$4=""),"",MAX(0,Dashboard!$B$4-L345))</f>
        <v/>
      </c>
      <c r="N345" s="23">
        <f>IF(M345="","",IF(M345&lt;=30,"0–30 Days",IF(M345&lt;=60,"31–60 Days",IF(M345&lt;=90,"61–90 Days",IF(M345&lt;=120,"91–120 Days","Over 120 Days")))))</f>
        <v/>
      </c>
      <c r="O345" s="44">
        <f>IF(A345="","",IF(N345="0–30 Days",K345,0))</f>
        <v/>
      </c>
      <c r="P345" s="44">
        <f>IF(A345="","",IF(N345="31–60 Days",K345,0))</f>
        <v/>
      </c>
      <c r="Q345" s="44">
        <f>IF(A345="","",IF(N345="61–90 Days",K345,0))</f>
        <v/>
      </c>
      <c r="R345" s="44">
        <f>IF(A345="","",IF(N345="91–120 Days",K345,0))</f>
        <v/>
      </c>
      <c r="S345" s="44">
        <f>IF(A345="","",IF(N345="Over 120 Days",K345,0))</f>
        <v/>
      </c>
      <c r="T345" s="18" t="n"/>
      <c r="U345" s="18" t="n"/>
      <c r="V345" s="42" t="n"/>
      <c r="W345" s="42" t="n"/>
      <c r="X345" s="18" t="n"/>
      <c r="Y345" s="23">
        <f>IF(A345="","",IF(K345&lt;=0,"Closed/Credit",IF(OR(U345="Yes",M345&gt;120,AND(W345&lt;&gt;"",W345&lt;=Dashboard!$B$4)),"Critical",IF(OR(K345&gt;=Dashboard!$B$6,M345&gt;90),"High",IF(OR(M345&gt;60,W345=""),"Medium","Routine")))))</f>
        <v/>
      </c>
      <c r="Z345" s="24" t="n"/>
      <c r="AA345" s="25">
        <f>IF(A345="","",IF(COUNTIF($A$2:$A$501,A345)&gt;1,"Duplicate AR Record ID",IF(B345="","Missing clinic",IF(C345="","Missing account ID",IF(D345="","Missing payer",IF(F345="","Missing service date",IF(H345="","Missing original charge","")))))))</f>
        <v/>
      </c>
    </row>
    <row r="346">
      <c r="A346" s="18" t="n"/>
      <c r="B346" s="18" t="n"/>
      <c r="C346" s="18" t="n"/>
      <c r="D346" s="18" t="n"/>
      <c r="E346" s="18" t="n"/>
      <c r="F346" s="42" t="n"/>
      <c r="G346" s="42" t="n"/>
      <c r="H346" s="43" t="n"/>
      <c r="I346" s="43" t="n"/>
      <c r="J346" s="43" t="n"/>
      <c r="K346" s="44">
        <f>IF(A346="","",H346-I346-J346)</f>
        <v/>
      </c>
      <c r="L346" s="45">
        <f>IF(A346="","",IF(Dashboard!$B$5="Claim Submitted Date",IF(G346&lt;&gt;"",G346,F346),F346))</f>
        <v/>
      </c>
      <c r="M346" s="23">
        <f>IF(OR(A346="",L346="",Dashboard!$B$4=""),"",MAX(0,Dashboard!$B$4-L346))</f>
        <v/>
      </c>
      <c r="N346" s="23">
        <f>IF(M346="","",IF(M346&lt;=30,"0–30 Days",IF(M346&lt;=60,"31–60 Days",IF(M346&lt;=90,"61–90 Days",IF(M346&lt;=120,"91–120 Days","Over 120 Days")))))</f>
        <v/>
      </c>
      <c r="O346" s="44">
        <f>IF(A346="","",IF(N346="0–30 Days",K346,0))</f>
        <v/>
      </c>
      <c r="P346" s="44">
        <f>IF(A346="","",IF(N346="31–60 Days",K346,0))</f>
        <v/>
      </c>
      <c r="Q346" s="44">
        <f>IF(A346="","",IF(N346="61–90 Days",K346,0))</f>
        <v/>
      </c>
      <c r="R346" s="44">
        <f>IF(A346="","",IF(N346="91–120 Days",K346,0))</f>
        <v/>
      </c>
      <c r="S346" s="44">
        <f>IF(A346="","",IF(N346="Over 120 Days",K346,0))</f>
        <v/>
      </c>
      <c r="T346" s="18" t="n"/>
      <c r="U346" s="18" t="n"/>
      <c r="V346" s="42" t="n"/>
      <c r="W346" s="42" t="n"/>
      <c r="X346" s="18" t="n"/>
      <c r="Y346" s="23">
        <f>IF(A346="","",IF(K346&lt;=0,"Closed/Credit",IF(OR(U346="Yes",M346&gt;120,AND(W346&lt;&gt;"",W346&lt;=Dashboard!$B$4)),"Critical",IF(OR(K346&gt;=Dashboard!$B$6,M346&gt;90),"High",IF(OR(M346&gt;60,W346=""),"Medium","Routine")))))</f>
        <v/>
      </c>
      <c r="Z346" s="24" t="n"/>
      <c r="AA346" s="25">
        <f>IF(A346="","",IF(COUNTIF($A$2:$A$501,A346)&gt;1,"Duplicate AR Record ID",IF(B346="","Missing clinic",IF(C346="","Missing account ID",IF(D346="","Missing payer",IF(F346="","Missing service date",IF(H346="","Missing original charge","")))))))</f>
        <v/>
      </c>
    </row>
    <row r="347">
      <c r="A347" s="18" t="n"/>
      <c r="B347" s="18" t="n"/>
      <c r="C347" s="18" t="n"/>
      <c r="D347" s="18" t="n"/>
      <c r="E347" s="18" t="n"/>
      <c r="F347" s="42" t="n"/>
      <c r="G347" s="42" t="n"/>
      <c r="H347" s="43" t="n"/>
      <c r="I347" s="43" t="n"/>
      <c r="J347" s="43" t="n"/>
      <c r="K347" s="44">
        <f>IF(A347="","",H347-I347-J347)</f>
        <v/>
      </c>
      <c r="L347" s="45">
        <f>IF(A347="","",IF(Dashboard!$B$5="Claim Submitted Date",IF(G347&lt;&gt;"",G347,F347),F347))</f>
        <v/>
      </c>
      <c r="M347" s="23">
        <f>IF(OR(A347="",L347="",Dashboard!$B$4=""),"",MAX(0,Dashboard!$B$4-L347))</f>
        <v/>
      </c>
      <c r="N347" s="23">
        <f>IF(M347="","",IF(M347&lt;=30,"0–30 Days",IF(M347&lt;=60,"31–60 Days",IF(M347&lt;=90,"61–90 Days",IF(M347&lt;=120,"91–120 Days","Over 120 Days")))))</f>
        <v/>
      </c>
      <c r="O347" s="44">
        <f>IF(A347="","",IF(N347="0–30 Days",K347,0))</f>
        <v/>
      </c>
      <c r="P347" s="44">
        <f>IF(A347="","",IF(N347="31–60 Days",K347,0))</f>
        <v/>
      </c>
      <c r="Q347" s="44">
        <f>IF(A347="","",IF(N347="61–90 Days",K347,0))</f>
        <v/>
      </c>
      <c r="R347" s="44">
        <f>IF(A347="","",IF(N347="91–120 Days",K347,0))</f>
        <v/>
      </c>
      <c r="S347" s="44">
        <f>IF(A347="","",IF(N347="Over 120 Days",K347,0))</f>
        <v/>
      </c>
      <c r="T347" s="18" t="n"/>
      <c r="U347" s="18" t="n"/>
      <c r="V347" s="42" t="n"/>
      <c r="W347" s="42" t="n"/>
      <c r="X347" s="18" t="n"/>
      <c r="Y347" s="23">
        <f>IF(A347="","",IF(K347&lt;=0,"Closed/Credit",IF(OR(U347="Yes",M347&gt;120,AND(W347&lt;&gt;"",W347&lt;=Dashboard!$B$4)),"Critical",IF(OR(K347&gt;=Dashboard!$B$6,M347&gt;90),"High",IF(OR(M347&gt;60,W347=""),"Medium","Routine")))))</f>
        <v/>
      </c>
      <c r="Z347" s="24" t="n"/>
      <c r="AA347" s="25">
        <f>IF(A347="","",IF(COUNTIF($A$2:$A$501,A347)&gt;1,"Duplicate AR Record ID",IF(B347="","Missing clinic",IF(C347="","Missing account ID",IF(D347="","Missing payer",IF(F347="","Missing service date",IF(H347="","Missing original charge","")))))))</f>
        <v/>
      </c>
    </row>
    <row r="348">
      <c r="A348" s="18" t="n"/>
      <c r="B348" s="18" t="n"/>
      <c r="C348" s="18" t="n"/>
      <c r="D348" s="18" t="n"/>
      <c r="E348" s="18" t="n"/>
      <c r="F348" s="42" t="n"/>
      <c r="G348" s="42" t="n"/>
      <c r="H348" s="43" t="n"/>
      <c r="I348" s="43" t="n"/>
      <c r="J348" s="43" t="n"/>
      <c r="K348" s="44">
        <f>IF(A348="","",H348-I348-J348)</f>
        <v/>
      </c>
      <c r="L348" s="45">
        <f>IF(A348="","",IF(Dashboard!$B$5="Claim Submitted Date",IF(G348&lt;&gt;"",G348,F348),F348))</f>
        <v/>
      </c>
      <c r="M348" s="23">
        <f>IF(OR(A348="",L348="",Dashboard!$B$4=""),"",MAX(0,Dashboard!$B$4-L348))</f>
        <v/>
      </c>
      <c r="N348" s="23">
        <f>IF(M348="","",IF(M348&lt;=30,"0–30 Days",IF(M348&lt;=60,"31–60 Days",IF(M348&lt;=90,"61–90 Days",IF(M348&lt;=120,"91–120 Days","Over 120 Days")))))</f>
        <v/>
      </c>
      <c r="O348" s="44">
        <f>IF(A348="","",IF(N348="0–30 Days",K348,0))</f>
        <v/>
      </c>
      <c r="P348" s="44">
        <f>IF(A348="","",IF(N348="31–60 Days",K348,0))</f>
        <v/>
      </c>
      <c r="Q348" s="44">
        <f>IF(A348="","",IF(N348="61–90 Days",K348,0))</f>
        <v/>
      </c>
      <c r="R348" s="44">
        <f>IF(A348="","",IF(N348="91–120 Days",K348,0))</f>
        <v/>
      </c>
      <c r="S348" s="44">
        <f>IF(A348="","",IF(N348="Over 120 Days",K348,0))</f>
        <v/>
      </c>
      <c r="T348" s="18" t="n"/>
      <c r="U348" s="18" t="n"/>
      <c r="V348" s="42" t="n"/>
      <c r="W348" s="42" t="n"/>
      <c r="X348" s="18" t="n"/>
      <c r="Y348" s="23">
        <f>IF(A348="","",IF(K348&lt;=0,"Closed/Credit",IF(OR(U348="Yes",M348&gt;120,AND(W348&lt;&gt;"",W348&lt;=Dashboard!$B$4)),"Critical",IF(OR(K348&gt;=Dashboard!$B$6,M348&gt;90),"High",IF(OR(M348&gt;60,W348=""),"Medium","Routine")))))</f>
        <v/>
      </c>
      <c r="Z348" s="24" t="n"/>
      <c r="AA348" s="25">
        <f>IF(A348="","",IF(COUNTIF($A$2:$A$501,A348)&gt;1,"Duplicate AR Record ID",IF(B348="","Missing clinic",IF(C348="","Missing account ID",IF(D348="","Missing payer",IF(F348="","Missing service date",IF(H348="","Missing original charge","")))))))</f>
        <v/>
      </c>
    </row>
    <row r="349">
      <c r="A349" s="18" t="n"/>
      <c r="B349" s="18" t="n"/>
      <c r="C349" s="18" t="n"/>
      <c r="D349" s="18" t="n"/>
      <c r="E349" s="18" t="n"/>
      <c r="F349" s="42" t="n"/>
      <c r="G349" s="42" t="n"/>
      <c r="H349" s="43" t="n"/>
      <c r="I349" s="43" t="n"/>
      <c r="J349" s="43" t="n"/>
      <c r="K349" s="44">
        <f>IF(A349="","",H349-I349-J349)</f>
        <v/>
      </c>
      <c r="L349" s="45">
        <f>IF(A349="","",IF(Dashboard!$B$5="Claim Submitted Date",IF(G349&lt;&gt;"",G349,F349),F349))</f>
        <v/>
      </c>
      <c r="M349" s="23">
        <f>IF(OR(A349="",L349="",Dashboard!$B$4=""),"",MAX(0,Dashboard!$B$4-L349))</f>
        <v/>
      </c>
      <c r="N349" s="23">
        <f>IF(M349="","",IF(M349&lt;=30,"0–30 Days",IF(M349&lt;=60,"31–60 Days",IF(M349&lt;=90,"61–90 Days",IF(M349&lt;=120,"91–120 Days","Over 120 Days")))))</f>
        <v/>
      </c>
      <c r="O349" s="44">
        <f>IF(A349="","",IF(N349="0–30 Days",K349,0))</f>
        <v/>
      </c>
      <c r="P349" s="44">
        <f>IF(A349="","",IF(N349="31–60 Days",K349,0))</f>
        <v/>
      </c>
      <c r="Q349" s="44">
        <f>IF(A349="","",IF(N349="61–90 Days",K349,0))</f>
        <v/>
      </c>
      <c r="R349" s="44">
        <f>IF(A349="","",IF(N349="91–120 Days",K349,0))</f>
        <v/>
      </c>
      <c r="S349" s="44">
        <f>IF(A349="","",IF(N349="Over 120 Days",K349,0))</f>
        <v/>
      </c>
      <c r="T349" s="18" t="n"/>
      <c r="U349" s="18" t="n"/>
      <c r="V349" s="42" t="n"/>
      <c r="W349" s="42" t="n"/>
      <c r="X349" s="18" t="n"/>
      <c r="Y349" s="23">
        <f>IF(A349="","",IF(K349&lt;=0,"Closed/Credit",IF(OR(U349="Yes",M349&gt;120,AND(W349&lt;&gt;"",W349&lt;=Dashboard!$B$4)),"Critical",IF(OR(K349&gt;=Dashboard!$B$6,M349&gt;90),"High",IF(OR(M349&gt;60,W349=""),"Medium","Routine")))))</f>
        <v/>
      </c>
      <c r="Z349" s="24" t="n"/>
      <c r="AA349" s="25">
        <f>IF(A349="","",IF(COUNTIF($A$2:$A$501,A349)&gt;1,"Duplicate AR Record ID",IF(B349="","Missing clinic",IF(C349="","Missing account ID",IF(D349="","Missing payer",IF(F349="","Missing service date",IF(H349="","Missing original charge","")))))))</f>
        <v/>
      </c>
    </row>
    <row r="350">
      <c r="A350" s="18" t="n"/>
      <c r="B350" s="18" t="n"/>
      <c r="C350" s="18" t="n"/>
      <c r="D350" s="18" t="n"/>
      <c r="E350" s="18" t="n"/>
      <c r="F350" s="42" t="n"/>
      <c r="G350" s="42" t="n"/>
      <c r="H350" s="43" t="n"/>
      <c r="I350" s="43" t="n"/>
      <c r="J350" s="43" t="n"/>
      <c r="K350" s="44">
        <f>IF(A350="","",H350-I350-J350)</f>
        <v/>
      </c>
      <c r="L350" s="45">
        <f>IF(A350="","",IF(Dashboard!$B$5="Claim Submitted Date",IF(G350&lt;&gt;"",G350,F350),F350))</f>
        <v/>
      </c>
      <c r="M350" s="23">
        <f>IF(OR(A350="",L350="",Dashboard!$B$4=""),"",MAX(0,Dashboard!$B$4-L350))</f>
        <v/>
      </c>
      <c r="N350" s="23">
        <f>IF(M350="","",IF(M350&lt;=30,"0–30 Days",IF(M350&lt;=60,"31–60 Days",IF(M350&lt;=90,"61–90 Days",IF(M350&lt;=120,"91–120 Days","Over 120 Days")))))</f>
        <v/>
      </c>
      <c r="O350" s="44">
        <f>IF(A350="","",IF(N350="0–30 Days",K350,0))</f>
        <v/>
      </c>
      <c r="P350" s="44">
        <f>IF(A350="","",IF(N350="31–60 Days",K350,0))</f>
        <v/>
      </c>
      <c r="Q350" s="44">
        <f>IF(A350="","",IF(N350="61–90 Days",K350,0))</f>
        <v/>
      </c>
      <c r="R350" s="44">
        <f>IF(A350="","",IF(N350="91–120 Days",K350,0))</f>
        <v/>
      </c>
      <c r="S350" s="44">
        <f>IF(A350="","",IF(N350="Over 120 Days",K350,0))</f>
        <v/>
      </c>
      <c r="T350" s="18" t="n"/>
      <c r="U350" s="18" t="n"/>
      <c r="V350" s="42" t="n"/>
      <c r="W350" s="42" t="n"/>
      <c r="X350" s="18" t="n"/>
      <c r="Y350" s="23">
        <f>IF(A350="","",IF(K350&lt;=0,"Closed/Credit",IF(OR(U350="Yes",M350&gt;120,AND(W350&lt;&gt;"",W350&lt;=Dashboard!$B$4)),"Critical",IF(OR(K350&gt;=Dashboard!$B$6,M350&gt;90),"High",IF(OR(M350&gt;60,W350=""),"Medium","Routine")))))</f>
        <v/>
      </c>
      <c r="Z350" s="24" t="n"/>
      <c r="AA350" s="25">
        <f>IF(A350="","",IF(COUNTIF($A$2:$A$501,A350)&gt;1,"Duplicate AR Record ID",IF(B350="","Missing clinic",IF(C350="","Missing account ID",IF(D350="","Missing payer",IF(F350="","Missing service date",IF(H350="","Missing original charge","")))))))</f>
        <v/>
      </c>
    </row>
    <row r="351">
      <c r="A351" s="18" t="n"/>
      <c r="B351" s="18" t="n"/>
      <c r="C351" s="18" t="n"/>
      <c r="D351" s="18" t="n"/>
      <c r="E351" s="18" t="n"/>
      <c r="F351" s="42" t="n"/>
      <c r="G351" s="42" t="n"/>
      <c r="H351" s="43" t="n"/>
      <c r="I351" s="43" t="n"/>
      <c r="J351" s="43" t="n"/>
      <c r="K351" s="44">
        <f>IF(A351="","",H351-I351-J351)</f>
        <v/>
      </c>
      <c r="L351" s="45">
        <f>IF(A351="","",IF(Dashboard!$B$5="Claim Submitted Date",IF(G351&lt;&gt;"",G351,F351),F351))</f>
        <v/>
      </c>
      <c r="M351" s="23">
        <f>IF(OR(A351="",L351="",Dashboard!$B$4=""),"",MAX(0,Dashboard!$B$4-L351))</f>
        <v/>
      </c>
      <c r="N351" s="23">
        <f>IF(M351="","",IF(M351&lt;=30,"0–30 Days",IF(M351&lt;=60,"31–60 Days",IF(M351&lt;=90,"61–90 Days",IF(M351&lt;=120,"91–120 Days","Over 120 Days")))))</f>
        <v/>
      </c>
      <c r="O351" s="44">
        <f>IF(A351="","",IF(N351="0–30 Days",K351,0))</f>
        <v/>
      </c>
      <c r="P351" s="44">
        <f>IF(A351="","",IF(N351="31–60 Days",K351,0))</f>
        <v/>
      </c>
      <c r="Q351" s="44">
        <f>IF(A351="","",IF(N351="61–90 Days",K351,0))</f>
        <v/>
      </c>
      <c r="R351" s="44">
        <f>IF(A351="","",IF(N351="91–120 Days",K351,0))</f>
        <v/>
      </c>
      <c r="S351" s="44">
        <f>IF(A351="","",IF(N351="Over 120 Days",K351,0))</f>
        <v/>
      </c>
      <c r="T351" s="18" t="n"/>
      <c r="U351" s="18" t="n"/>
      <c r="V351" s="42" t="n"/>
      <c r="W351" s="42" t="n"/>
      <c r="X351" s="18" t="n"/>
      <c r="Y351" s="23">
        <f>IF(A351="","",IF(K351&lt;=0,"Closed/Credit",IF(OR(U351="Yes",M351&gt;120,AND(W351&lt;&gt;"",W351&lt;=Dashboard!$B$4)),"Critical",IF(OR(K351&gt;=Dashboard!$B$6,M351&gt;90),"High",IF(OR(M351&gt;60,W351=""),"Medium","Routine")))))</f>
        <v/>
      </c>
      <c r="Z351" s="24" t="n"/>
      <c r="AA351" s="25">
        <f>IF(A351="","",IF(COUNTIF($A$2:$A$501,A351)&gt;1,"Duplicate AR Record ID",IF(B351="","Missing clinic",IF(C351="","Missing account ID",IF(D351="","Missing payer",IF(F351="","Missing service date",IF(H351="","Missing original charge","")))))))</f>
        <v/>
      </c>
    </row>
    <row r="352">
      <c r="A352" s="18" t="n"/>
      <c r="B352" s="18" t="n"/>
      <c r="C352" s="18" t="n"/>
      <c r="D352" s="18" t="n"/>
      <c r="E352" s="18" t="n"/>
      <c r="F352" s="42" t="n"/>
      <c r="G352" s="42" t="n"/>
      <c r="H352" s="43" t="n"/>
      <c r="I352" s="43" t="n"/>
      <c r="J352" s="43" t="n"/>
      <c r="K352" s="44">
        <f>IF(A352="","",H352-I352-J352)</f>
        <v/>
      </c>
      <c r="L352" s="45">
        <f>IF(A352="","",IF(Dashboard!$B$5="Claim Submitted Date",IF(G352&lt;&gt;"",G352,F352),F352))</f>
        <v/>
      </c>
      <c r="M352" s="23">
        <f>IF(OR(A352="",L352="",Dashboard!$B$4=""),"",MAX(0,Dashboard!$B$4-L352))</f>
        <v/>
      </c>
      <c r="N352" s="23">
        <f>IF(M352="","",IF(M352&lt;=30,"0–30 Days",IF(M352&lt;=60,"31–60 Days",IF(M352&lt;=90,"61–90 Days",IF(M352&lt;=120,"91–120 Days","Over 120 Days")))))</f>
        <v/>
      </c>
      <c r="O352" s="44">
        <f>IF(A352="","",IF(N352="0–30 Days",K352,0))</f>
        <v/>
      </c>
      <c r="P352" s="44">
        <f>IF(A352="","",IF(N352="31–60 Days",K352,0))</f>
        <v/>
      </c>
      <c r="Q352" s="44">
        <f>IF(A352="","",IF(N352="61–90 Days",K352,0))</f>
        <v/>
      </c>
      <c r="R352" s="44">
        <f>IF(A352="","",IF(N352="91–120 Days",K352,0))</f>
        <v/>
      </c>
      <c r="S352" s="44">
        <f>IF(A352="","",IF(N352="Over 120 Days",K352,0))</f>
        <v/>
      </c>
      <c r="T352" s="18" t="n"/>
      <c r="U352" s="18" t="n"/>
      <c r="V352" s="42" t="n"/>
      <c r="W352" s="42" t="n"/>
      <c r="X352" s="18" t="n"/>
      <c r="Y352" s="23">
        <f>IF(A352="","",IF(K352&lt;=0,"Closed/Credit",IF(OR(U352="Yes",M352&gt;120,AND(W352&lt;&gt;"",W352&lt;=Dashboard!$B$4)),"Critical",IF(OR(K352&gt;=Dashboard!$B$6,M352&gt;90),"High",IF(OR(M352&gt;60,W352=""),"Medium","Routine")))))</f>
        <v/>
      </c>
      <c r="Z352" s="24" t="n"/>
      <c r="AA352" s="25">
        <f>IF(A352="","",IF(COUNTIF($A$2:$A$501,A352)&gt;1,"Duplicate AR Record ID",IF(B352="","Missing clinic",IF(C352="","Missing account ID",IF(D352="","Missing payer",IF(F352="","Missing service date",IF(H352="","Missing original charge","")))))))</f>
        <v/>
      </c>
    </row>
    <row r="353">
      <c r="A353" s="18" t="n"/>
      <c r="B353" s="18" t="n"/>
      <c r="C353" s="18" t="n"/>
      <c r="D353" s="18" t="n"/>
      <c r="E353" s="18" t="n"/>
      <c r="F353" s="42" t="n"/>
      <c r="G353" s="42" t="n"/>
      <c r="H353" s="43" t="n"/>
      <c r="I353" s="43" t="n"/>
      <c r="J353" s="43" t="n"/>
      <c r="K353" s="44">
        <f>IF(A353="","",H353-I353-J353)</f>
        <v/>
      </c>
      <c r="L353" s="45">
        <f>IF(A353="","",IF(Dashboard!$B$5="Claim Submitted Date",IF(G353&lt;&gt;"",G353,F353),F353))</f>
        <v/>
      </c>
      <c r="M353" s="23">
        <f>IF(OR(A353="",L353="",Dashboard!$B$4=""),"",MAX(0,Dashboard!$B$4-L353))</f>
        <v/>
      </c>
      <c r="N353" s="23">
        <f>IF(M353="","",IF(M353&lt;=30,"0–30 Days",IF(M353&lt;=60,"31–60 Days",IF(M353&lt;=90,"61–90 Days",IF(M353&lt;=120,"91–120 Days","Over 120 Days")))))</f>
        <v/>
      </c>
      <c r="O353" s="44">
        <f>IF(A353="","",IF(N353="0–30 Days",K353,0))</f>
        <v/>
      </c>
      <c r="P353" s="44">
        <f>IF(A353="","",IF(N353="31–60 Days",K353,0))</f>
        <v/>
      </c>
      <c r="Q353" s="44">
        <f>IF(A353="","",IF(N353="61–90 Days",K353,0))</f>
        <v/>
      </c>
      <c r="R353" s="44">
        <f>IF(A353="","",IF(N353="91–120 Days",K353,0))</f>
        <v/>
      </c>
      <c r="S353" s="44">
        <f>IF(A353="","",IF(N353="Over 120 Days",K353,0))</f>
        <v/>
      </c>
      <c r="T353" s="18" t="n"/>
      <c r="U353" s="18" t="n"/>
      <c r="V353" s="42" t="n"/>
      <c r="W353" s="42" t="n"/>
      <c r="X353" s="18" t="n"/>
      <c r="Y353" s="23">
        <f>IF(A353="","",IF(K353&lt;=0,"Closed/Credit",IF(OR(U353="Yes",M353&gt;120,AND(W353&lt;&gt;"",W353&lt;=Dashboard!$B$4)),"Critical",IF(OR(K353&gt;=Dashboard!$B$6,M353&gt;90),"High",IF(OR(M353&gt;60,W353=""),"Medium","Routine")))))</f>
        <v/>
      </c>
      <c r="Z353" s="24" t="n"/>
      <c r="AA353" s="25">
        <f>IF(A353="","",IF(COUNTIF($A$2:$A$501,A353)&gt;1,"Duplicate AR Record ID",IF(B353="","Missing clinic",IF(C353="","Missing account ID",IF(D353="","Missing payer",IF(F353="","Missing service date",IF(H353="","Missing original charge","")))))))</f>
        <v/>
      </c>
    </row>
    <row r="354">
      <c r="A354" s="18" t="n"/>
      <c r="B354" s="18" t="n"/>
      <c r="C354" s="18" t="n"/>
      <c r="D354" s="18" t="n"/>
      <c r="E354" s="18" t="n"/>
      <c r="F354" s="42" t="n"/>
      <c r="G354" s="42" t="n"/>
      <c r="H354" s="43" t="n"/>
      <c r="I354" s="43" t="n"/>
      <c r="J354" s="43" t="n"/>
      <c r="K354" s="44">
        <f>IF(A354="","",H354-I354-J354)</f>
        <v/>
      </c>
      <c r="L354" s="45">
        <f>IF(A354="","",IF(Dashboard!$B$5="Claim Submitted Date",IF(G354&lt;&gt;"",G354,F354),F354))</f>
        <v/>
      </c>
      <c r="M354" s="23">
        <f>IF(OR(A354="",L354="",Dashboard!$B$4=""),"",MAX(0,Dashboard!$B$4-L354))</f>
        <v/>
      </c>
      <c r="N354" s="23">
        <f>IF(M354="","",IF(M354&lt;=30,"0–30 Days",IF(M354&lt;=60,"31–60 Days",IF(M354&lt;=90,"61–90 Days",IF(M354&lt;=120,"91–120 Days","Over 120 Days")))))</f>
        <v/>
      </c>
      <c r="O354" s="44">
        <f>IF(A354="","",IF(N354="0–30 Days",K354,0))</f>
        <v/>
      </c>
      <c r="P354" s="44">
        <f>IF(A354="","",IF(N354="31–60 Days",K354,0))</f>
        <v/>
      </c>
      <c r="Q354" s="44">
        <f>IF(A354="","",IF(N354="61–90 Days",K354,0))</f>
        <v/>
      </c>
      <c r="R354" s="44">
        <f>IF(A354="","",IF(N354="91–120 Days",K354,0))</f>
        <v/>
      </c>
      <c r="S354" s="44">
        <f>IF(A354="","",IF(N354="Over 120 Days",K354,0))</f>
        <v/>
      </c>
      <c r="T354" s="18" t="n"/>
      <c r="U354" s="18" t="n"/>
      <c r="V354" s="42" t="n"/>
      <c r="W354" s="42" t="n"/>
      <c r="X354" s="18" t="n"/>
      <c r="Y354" s="23">
        <f>IF(A354="","",IF(K354&lt;=0,"Closed/Credit",IF(OR(U354="Yes",M354&gt;120,AND(W354&lt;&gt;"",W354&lt;=Dashboard!$B$4)),"Critical",IF(OR(K354&gt;=Dashboard!$B$6,M354&gt;90),"High",IF(OR(M354&gt;60,W354=""),"Medium","Routine")))))</f>
        <v/>
      </c>
      <c r="Z354" s="24" t="n"/>
      <c r="AA354" s="25">
        <f>IF(A354="","",IF(COUNTIF($A$2:$A$501,A354)&gt;1,"Duplicate AR Record ID",IF(B354="","Missing clinic",IF(C354="","Missing account ID",IF(D354="","Missing payer",IF(F354="","Missing service date",IF(H354="","Missing original charge","")))))))</f>
        <v/>
      </c>
    </row>
    <row r="355">
      <c r="A355" s="18" t="n"/>
      <c r="B355" s="18" t="n"/>
      <c r="C355" s="18" t="n"/>
      <c r="D355" s="18" t="n"/>
      <c r="E355" s="18" t="n"/>
      <c r="F355" s="42" t="n"/>
      <c r="G355" s="42" t="n"/>
      <c r="H355" s="43" t="n"/>
      <c r="I355" s="43" t="n"/>
      <c r="J355" s="43" t="n"/>
      <c r="K355" s="44">
        <f>IF(A355="","",H355-I355-J355)</f>
        <v/>
      </c>
      <c r="L355" s="45">
        <f>IF(A355="","",IF(Dashboard!$B$5="Claim Submitted Date",IF(G355&lt;&gt;"",G355,F355),F355))</f>
        <v/>
      </c>
      <c r="M355" s="23">
        <f>IF(OR(A355="",L355="",Dashboard!$B$4=""),"",MAX(0,Dashboard!$B$4-L355))</f>
        <v/>
      </c>
      <c r="N355" s="23">
        <f>IF(M355="","",IF(M355&lt;=30,"0–30 Days",IF(M355&lt;=60,"31–60 Days",IF(M355&lt;=90,"61–90 Days",IF(M355&lt;=120,"91–120 Days","Over 120 Days")))))</f>
        <v/>
      </c>
      <c r="O355" s="44">
        <f>IF(A355="","",IF(N355="0–30 Days",K355,0))</f>
        <v/>
      </c>
      <c r="P355" s="44">
        <f>IF(A355="","",IF(N355="31–60 Days",K355,0))</f>
        <v/>
      </c>
      <c r="Q355" s="44">
        <f>IF(A355="","",IF(N355="61–90 Days",K355,0))</f>
        <v/>
      </c>
      <c r="R355" s="44">
        <f>IF(A355="","",IF(N355="91–120 Days",K355,0))</f>
        <v/>
      </c>
      <c r="S355" s="44">
        <f>IF(A355="","",IF(N355="Over 120 Days",K355,0))</f>
        <v/>
      </c>
      <c r="T355" s="18" t="n"/>
      <c r="U355" s="18" t="n"/>
      <c r="V355" s="42" t="n"/>
      <c r="W355" s="42" t="n"/>
      <c r="X355" s="18" t="n"/>
      <c r="Y355" s="23">
        <f>IF(A355="","",IF(K355&lt;=0,"Closed/Credit",IF(OR(U355="Yes",M355&gt;120,AND(W355&lt;&gt;"",W355&lt;=Dashboard!$B$4)),"Critical",IF(OR(K355&gt;=Dashboard!$B$6,M355&gt;90),"High",IF(OR(M355&gt;60,W355=""),"Medium","Routine")))))</f>
        <v/>
      </c>
      <c r="Z355" s="24" t="n"/>
      <c r="AA355" s="25">
        <f>IF(A355="","",IF(COUNTIF($A$2:$A$501,A355)&gt;1,"Duplicate AR Record ID",IF(B355="","Missing clinic",IF(C355="","Missing account ID",IF(D355="","Missing payer",IF(F355="","Missing service date",IF(H355="","Missing original charge","")))))))</f>
        <v/>
      </c>
    </row>
    <row r="356">
      <c r="A356" s="18" t="n"/>
      <c r="B356" s="18" t="n"/>
      <c r="C356" s="18" t="n"/>
      <c r="D356" s="18" t="n"/>
      <c r="E356" s="18" t="n"/>
      <c r="F356" s="42" t="n"/>
      <c r="G356" s="42" t="n"/>
      <c r="H356" s="43" t="n"/>
      <c r="I356" s="43" t="n"/>
      <c r="J356" s="43" t="n"/>
      <c r="K356" s="44">
        <f>IF(A356="","",H356-I356-J356)</f>
        <v/>
      </c>
      <c r="L356" s="45">
        <f>IF(A356="","",IF(Dashboard!$B$5="Claim Submitted Date",IF(G356&lt;&gt;"",G356,F356),F356))</f>
        <v/>
      </c>
      <c r="M356" s="23">
        <f>IF(OR(A356="",L356="",Dashboard!$B$4=""),"",MAX(0,Dashboard!$B$4-L356))</f>
        <v/>
      </c>
      <c r="N356" s="23">
        <f>IF(M356="","",IF(M356&lt;=30,"0–30 Days",IF(M356&lt;=60,"31–60 Days",IF(M356&lt;=90,"61–90 Days",IF(M356&lt;=120,"91–120 Days","Over 120 Days")))))</f>
        <v/>
      </c>
      <c r="O356" s="44">
        <f>IF(A356="","",IF(N356="0–30 Days",K356,0))</f>
        <v/>
      </c>
      <c r="P356" s="44">
        <f>IF(A356="","",IF(N356="31–60 Days",K356,0))</f>
        <v/>
      </c>
      <c r="Q356" s="44">
        <f>IF(A356="","",IF(N356="61–90 Days",K356,0))</f>
        <v/>
      </c>
      <c r="R356" s="44">
        <f>IF(A356="","",IF(N356="91–120 Days",K356,0))</f>
        <v/>
      </c>
      <c r="S356" s="44">
        <f>IF(A356="","",IF(N356="Over 120 Days",K356,0))</f>
        <v/>
      </c>
      <c r="T356" s="18" t="n"/>
      <c r="U356" s="18" t="n"/>
      <c r="V356" s="42" t="n"/>
      <c r="W356" s="42" t="n"/>
      <c r="X356" s="18" t="n"/>
      <c r="Y356" s="23">
        <f>IF(A356="","",IF(K356&lt;=0,"Closed/Credit",IF(OR(U356="Yes",M356&gt;120,AND(W356&lt;&gt;"",W356&lt;=Dashboard!$B$4)),"Critical",IF(OR(K356&gt;=Dashboard!$B$6,M356&gt;90),"High",IF(OR(M356&gt;60,W356=""),"Medium","Routine")))))</f>
        <v/>
      </c>
      <c r="Z356" s="24" t="n"/>
      <c r="AA356" s="25">
        <f>IF(A356="","",IF(COUNTIF($A$2:$A$501,A356)&gt;1,"Duplicate AR Record ID",IF(B356="","Missing clinic",IF(C356="","Missing account ID",IF(D356="","Missing payer",IF(F356="","Missing service date",IF(H356="","Missing original charge","")))))))</f>
        <v/>
      </c>
    </row>
    <row r="357">
      <c r="A357" s="18" t="n"/>
      <c r="B357" s="18" t="n"/>
      <c r="C357" s="18" t="n"/>
      <c r="D357" s="18" t="n"/>
      <c r="E357" s="18" t="n"/>
      <c r="F357" s="42" t="n"/>
      <c r="G357" s="42" t="n"/>
      <c r="H357" s="43" t="n"/>
      <c r="I357" s="43" t="n"/>
      <c r="J357" s="43" t="n"/>
      <c r="K357" s="44">
        <f>IF(A357="","",H357-I357-J357)</f>
        <v/>
      </c>
      <c r="L357" s="45">
        <f>IF(A357="","",IF(Dashboard!$B$5="Claim Submitted Date",IF(G357&lt;&gt;"",G357,F357),F357))</f>
        <v/>
      </c>
      <c r="M357" s="23">
        <f>IF(OR(A357="",L357="",Dashboard!$B$4=""),"",MAX(0,Dashboard!$B$4-L357))</f>
        <v/>
      </c>
      <c r="N357" s="23">
        <f>IF(M357="","",IF(M357&lt;=30,"0–30 Days",IF(M357&lt;=60,"31–60 Days",IF(M357&lt;=90,"61–90 Days",IF(M357&lt;=120,"91–120 Days","Over 120 Days")))))</f>
        <v/>
      </c>
      <c r="O357" s="44">
        <f>IF(A357="","",IF(N357="0–30 Days",K357,0))</f>
        <v/>
      </c>
      <c r="P357" s="44">
        <f>IF(A357="","",IF(N357="31–60 Days",K357,0))</f>
        <v/>
      </c>
      <c r="Q357" s="44">
        <f>IF(A357="","",IF(N357="61–90 Days",K357,0))</f>
        <v/>
      </c>
      <c r="R357" s="44">
        <f>IF(A357="","",IF(N357="91–120 Days",K357,0))</f>
        <v/>
      </c>
      <c r="S357" s="44">
        <f>IF(A357="","",IF(N357="Over 120 Days",K357,0))</f>
        <v/>
      </c>
      <c r="T357" s="18" t="n"/>
      <c r="U357" s="18" t="n"/>
      <c r="V357" s="42" t="n"/>
      <c r="W357" s="42" t="n"/>
      <c r="X357" s="18" t="n"/>
      <c r="Y357" s="23">
        <f>IF(A357="","",IF(K357&lt;=0,"Closed/Credit",IF(OR(U357="Yes",M357&gt;120,AND(W357&lt;&gt;"",W357&lt;=Dashboard!$B$4)),"Critical",IF(OR(K357&gt;=Dashboard!$B$6,M357&gt;90),"High",IF(OR(M357&gt;60,W357=""),"Medium","Routine")))))</f>
        <v/>
      </c>
      <c r="Z357" s="24" t="n"/>
      <c r="AA357" s="25">
        <f>IF(A357="","",IF(COUNTIF($A$2:$A$501,A357)&gt;1,"Duplicate AR Record ID",IF(B357="","Missing clinic",IF(C357="","Missing account ID",IF(D357="","Missing payer",IF(F357="","Missing service date",IF(H357="","Missing original charge","")))))))</f>
        <v/>
      </c>
    </row>
    <row r="358">
      <c r="A358" s="18" t="n"/>
      <c r="B358" s="18" t="n"/>
      <c r="C358" s="18" t="n"/>
      <c r="D358" s="18" t="n"/>
      <c r="E358" s="18" t="n"/>
      <c r="F358" s="42" t="n"/>
      <c r="G358" s="42" t="n"/>
      <c r="H358" s="43" t="n"/>
      <c r="I358" s="43" t="n"/>
      <c r="J358" s="43" t="n"/>
      <c r="K358" s="44">
        <f>IF(A358="","",H358-I358-J358)</f>
        <v/>
      </c>
      <c r="L358" s="45">
        <f>IF(A358="","",IF(Dashboard!$B$5="Claim Submitted Date",IF(G358&lt;&gt;"",G358,F358),F358))</f>
        <v/>
      </c>
      <c r="M358" s="23">
        <f>IF(OR(A358="",L358="",Dashboard!$B$4=""),"",MAX(0,Dashboard!$B$4-L358))</f>
        <v/>
      </c>
      <c r="N358" s="23">
        <f>IF(M358="","",IF(M358&lt;=30,"0–30 Days",IF(M358&lt;=60,"31–60 Days",IF(M358&lt;=90,"61–90 Days",IF(M358&lt;=120,"91–120 Days","Over 120 Days")))))</f>
        <v/>
      </c>
      <c r="O358" s="44">
        <f>IF(A358="","",IF(N358="0–30 Days",K358,0))</f>
        <v/>
      </c>
      <c r="P358" s="44">
        <f>IF(A358="","",IF(N358="31–60 Days",K358,0))</f>
        <v/>
      </c>
      <c r="Q358" s="44">
        <f>IF(A358="","",IF(N358="61–90 Days",K358,0))</f>
        <v/>
      </c>
      <c r="R358" s="44">
        <f>IF(A358="","",IF(N358="91–120 Days",K358,0))</f>
        <v/>
      </c>
      <c r="S358" s="44">
        <f>IF(A358="","",IF(N358="Over 120 Days",K358,0))</f>
        <v/>
      </c>
      <c r="T358" s="18" t="n"/>
      <c r="U358" s="18" t="n"/>
      <c r="V358" s="42" t="n"/>
      <c r="W358" s="42" t="n"/>
      <c r="X358" s="18" t="n"/>
      <c r="Y358" s="23">
        <f>IF(A358="","",IF(K358&lt;=0,"Closed/Credit",IF(OR(U358="Yes",M358&gt;120,AND(W358&lt;&gt;"",W358&lt;=Dashboard!$B$4)),"Critical",IF(OR(K358&gt;=Dashboard!$B$6,M358&gt;90),"High",IF(OR(M358&gt;60,W358=""),"Medium","Routine")))))</f>
        <v/>
      </c>
      <c r="Z358" s="24" t="n"/>
      <c r="AA358" s="25">
        <f>IF(A358="","",IF(COUNTIF($A$2:$A$501,A358)&gt;1,"Duplicate AR Record ID",IF(B358="","Missing clinic",IF(C358="","Missing account ID",IF(D358="","Missing payer",IF(F358="","Missing service date",IF(H358="","Missing original charge","")))))))</f>
        <v/>
      </c>
    </row>
    <row r="359">
      <c r="A359" s="18" t="n"/>
      <c r="B359" s="18" t="n"/>
      <c r="C359" s="18" t="n"/>
      <c r="D359" s="18" t="n"/>
      <c r="E359" s="18" t="n"/>
      <c r="F359" s="42" t="n"/>
      <c r="G359" s="42" t="n"/>
      <c r="H359" s="43" t="n"/>
      <c r="I359" s="43" t="n"/>
      <c r="J359" s="43" t="n"/>
      <c r="K359" s="44">
        <f>IF(A359="","",H359-I359-J359)</f>
        <v/>
      </c>
      <c r="L359" s="45">
        <f>IF(A359="","",IF(Dashboard!$B$5="Claim Submitted Date",IF(G359&lt;&gt;"",G359,F359),F359))</f>
        <v/>
      </c>
      <c r="M359" s="23">
        <f>IF(OR(A359="",L359="",Dashboard!$B$4=""),"",MAX(0,Dashboard!$B$4-L359))</f>
        <v/>
      </c>
      <c r="N359" s="23">
        <f>IF(M359="","",IF(M359&lt;=30,"0–30 Days",IF(M359&lt;=60,"31–60 Days",IF(M359&lt;=90,"61–90 Days",IF(M359&lt;=120,"91–120 Days","Over 120 Days")))))</f>
        <v/>
      </c>
      <c r="O359" s="44">
        <f>IF(A359="","",IF(N359="0–30 Days",K359,0))</f>
        <v/>
      </c>
      <c r="P359" s="44">
        <f>IF(A359="","",IF(N359="31–60 Days",K359,0))</f>
        <v/>
      </c>
      <c r="Q359" s="44">
        <f>IF(A359="","",IF(N359="61–90 Days",K359,0))</f>
        <v/>
      </c>
      <c r="R359" s="44">
        <f>IF(A359="","",IF(N359="91–120 Days",K359,0))</f>
        <v/>
      </c>
      <c r="S359" s="44">
        <f>IF(A359="","",IF(N359="Over 120 Days",K359,0))</f>
        <v/>
      </c>
      <c r="T359" s="18" t="n"/>
      <c r="U359" s="18" t="n"/>
      <c r="V359" s="42" t="n"/>
      <c r="W359" s="42" t="n"/>
      <c r="X359" s="18" t="n"/>
      <c r="Y359" s="23">
        <f>IF(A359="","",IF(K359&lt;=0,"Closed/Credit",IF(OR(U359="Yes",M359&gt;120,AND(W359&lt;&gt;"",W359&lt;=Dashboard!$B$4)),"Critical",IF(OR(K359&gt;=Dashboard!$B$6,M359&gt;90),"High",IF(OR(M359&gt;60,W359=""),"Medium","Routine")))))</f>
        <v/>
      </c>
      <c r="Z359" s="24" t="n"/>
      <c r="AA359" s="25">
        <f>IF(A359="","",IF(COUNTIF($A$2:$A$501,A359)&gt;1,"Duplicate AR Record ID",IF(B359="","Missing clinic",IF(C359="","Missing account ID",IF(D359="","Missing payer",IF(F359="","Missing service date",IF(H359="","Missing original charge","")))))))</f>
        <v/>
      </c>
    </row>
    <row r="360">
      <c r="A360" s="18" t="n"/>
      <c r="B360" s="18" t="n"/>
      <c r="C360" s="18" t="n"/>
      <c r="D360" s="18" t="n"/>
      <c r="E360" s="18" t="n"/>
      <c r="F360" s="42" t="n"/>
      <c r="G360" s="42" t="n"/>
      <c r="H360" s="43" t="n"/>
      <c r="I360" s="43" t="n"/>
      <c r="J360" s="43" t="n"/>
      <c r="K360" s="44">
        <f>IF(A360="","",H360-I360-J360)</f>
        <v/>
      </c>
      <c r="L360" s="45">
        <f>IF(A360="","",IF(Dashboard!$B$5="Claim Submitted Date",IF(G360&lt;&gt;"",G360,F360),F360))</f>
        <v/>
      </c>
      <c r="M360" s="23">
        <f>IF(OR(A360="",L360="",Dashboard!$B$4=""),"",MAX(0,Dashboard!$B$4-L360))</f>
        <v/>
      </c>
      <c r="N360" s="23">
        <f>IF(M360="","",IF(M360&lt;=30,"0–30 Days",IF(M360&lt;=60,"31–60 Days",IF(M360&lt;=90,"61–90 Days",IF(M360&lt;=120,"91–120 Days","Over 120 Days")))))</f>
        <v/>
      </c>
      <c r="O360" s="44">
        <f>IF(A360="","",IF(N360="0–30 Days",K360,0))</f>
        <v/>
      </c>
      <c r="P360" s="44">
        <f>IF(A360="","",IF(N360="31–60 Days",K360,0))</f>
        <v/>
      </c>
      <c r="Q360" s="44">
        <f>IF(A360="","",IF(N360="61–90 Days",K360,0))</f>
        <v/>
      </c>
      <c r="R360" s="44">
        <f>IF(A360="","",IF(N360="91–120 Days",K360,0))</f>
        <v/>
      </c>
      <c r="S360" s="44">
        <f>IF(A360="","",IF(N360="Over 120 Days",K360,0))</f>
        <v/>
      </c>
      <c r="T360" s="18" t="n"/>
      <c r="U360" s="18" t="n"/>
      <c r="V360" s="42" t="n"/>
      <c r="W360" s="42" t="n"/>
      <c r="X360" s="18" t="n"/>
      <c r="Y360" s="23">
        <f>IF(A360="","",IF(K360&lt;=0,"Closed/Credit",IF(OR(U360="Yes",M360&gt;120,AND(W360&lt;&gt;"",W360&lt;=Dashboard!$B$4)),"Critical",IF(OR(K360&gt;=Dashboard!$B$6,M360&gt;90),"High",IF(OR(M360&gt;60,W360=""),"Medium","Routine")))))</f>
        <v/>
      </c>
      <c r="Z360" s="24" t="n"/>
      <c r="AA360" s="25">
        <f>IF(A360="","",IF(COUNTIF($A$2:$A$501,A360)&gt;1,"Duplicate AR Record ID",IF(B360="","Missing clinic",IF(C360="","Missing account ID",IF(D360="","Missing payer",IF(F360="","Missing service date",IF(H360="","Missing original charge","")))))))</f>
        <v/>
      </c>
    </row>
    <row r="361">
      <c r="A361" s="18" t="n"/>
      <c r="B361" s="18" t="n"/>
      <c r="C361" s="18" t="n"/>
      <c r="D361" s="18" t="n"/>
      <c r="E361" s="18" t="n"/>
      <c r="F361" s="42" t="n"/>
      <c r="G361" s="42" t="n"/>
      <c r="H361" s="43" t="n"/>
      <c r="I361" s="43" t="n"/>
      <c r="J361" s="43" t="n"/>
      <c r="K361" s="44">
        <f>IF(A361="","",H361-I361-J361)</f>
        <v/>
      </c>
      <c r="L361" s="45">
        <f>IF(A361="","",IF(Dashboard!$B$5="Claim Submitted Date",IF(G361&lt;&gt;"",G361,F361),F361))</f>
        <v/>
      </c>
      <c r="M361" s="23">
        <f>IF(OR(A361="",L361="",Dashboard!$B$4=""),"",MAX(0,Dashboard!$B$4-L361))</f>
        <v/>
      </c>
      <c r="N361" s="23">
        <f>IF(M361="","",IF(M361&lt;=30,"0–30 Days",IF(M361&lt;=60,"31–60 Days",IF(M361&lt;=90,"61–90 Days",IF(M361&lt;=120,"91–120 Days","Over 120 Days")))))</f>
        <v/>
      </c>
      <c r="O361" s="44">
        <f>IF(A361="","",IF(N361="0–30 Days",K361,0))</f>
        <v/>
      </c>
      <c r="P361" s="44">
        <f>IF(A361="","",IF(N361="31–60 Days",K361,0))</f>
        <v/>
      </c>
      <c r="Q361" s="44">
        <f>IF(A361="","",IF(N361="61–90 Days",K361,0))</f>
        <v/>
      </c>
      <c r="R361" s="44">
        <f>IF(A361="","",IF(N361="91–120 Days",K361,0))</f>
        <v/>
      </c>
      <c r="S361" s="44">
        <f>IF(A361="","",IF(N361="Over 120 Days",K361,0))</f>
        <v/>
      </c>
      <c r="T361" s="18" t="n"/>
      <c r="U361" s="18" t="n"/>
      <c r="V361" s="42" t="n"/>
      <c r="W361" s="42" t="n"/>
      <c r="X361" s="18" t="n"/>
      <c r="Y361" s="23">
        <f>IF(A361="","",IF(K361&lt;=0,"Closed/Credit",IF(OR(U361="Yes",M361&gt;120,AND(W361&lt;&gt;"",W361&lt;=Dashboard!$B$4)),"Critical",IF(OR(K361&gt;=Dashboard!$B$6,M361&gt;90),"High",IF(OR(M361&gt;60,W361=""),"Medium","Routine")))))</f>
        <v/>
      </c>
      <c r="Z361" s="24" t="n"/>
      <c r="AA361" s="25">
        <f>IF(A361="","",IF(COUNTIF($A$2:$A$501,A361)&gt;1,"Duplicate AR Record ID",IF(B361="","Missing clinic",IF(C361="","Missing account ID",IF(D361="","Missing payer",IF(F361="","Missing service date",IF(H361="","Missing original charge","")))))))</f>
        <v/>
      </c>
    </row>
    <row r="362">
      <c r="A362" s="18" t="n"/>
      <c r="B362" s="18" t="n"/>
      <c r="C362" s="18" t="n"/>
      <c r="D362" s="18" t="n"/>
      <c r="E362" s="18" t="n"/>
      <c r="F362" s="42" t="n"/>
      <c r="G362" s="42" t="n"/>
      <c r="H362" s="43" t="n"/>
      <c r="I362" s="43" t="n"/>
      <c r="J362" s="43" t="n"/>
      <c r="K362" s="44">
        <f>IF(A362="","",H362-I362-J362)</f>
        <v/>
      </c>
      <c r="L362" s="45">
        <f>IF(A362="","",IF(Dashboard!$B$5="Claim Submitted Date",IF(G362&lt;&gt;"",G362,F362),F362))</f>
        <v/>
      </c>
      <c r="M362" s="23">
        <f>IF(OR(A362="",L362="",Dashboard!$B$4=""),"",MAX(0,Dashboard!$B$4-L362))</f>
        <v/>
      </c>
      <c r="N362" s="23">
        <f>IF(M362="","",IF(M362&lt;=30,"0–30 Days",IF(M362&lt;=60,"31–60 Days",IF(M362&lt;=90,"61–90 Days",IF(M362&lt;=120,"91–120 Days","Over 120 Days")))))</f>
        <v/>
      </c>
      <c r="O362" s="44">
        <f>IF(A362="","",IF(N362="0–30 Days",K362,0))</f>
        <v/>
      </c>
      <c r="P362" s="44">
        <f>IF(A362="","",IF(N362="31–60 Days",K362,0))</f>
        <v/>
      </c>
      <c r="Q362" s="44">
        <f>IF(A362="","",IF(N362="61–90 Days",K362,0))</f>
        <v/>
      </c>
      <c r="R362" s="44">
        <f>IF(A362="","",IF(N362="91–120 Days",K362,0))</f>
        <v/>
      </c>
      <c r="S362" s="44">
        <f>IF(A362="","",IF(N362="Over 120 Days",K362,0))</f>
        <v/>
      </c>
      <c r="T362" s="18" t="n"/>
      <c r="U362" s="18" t="n"/>
      <c r="V362" s="42" t="n"/>
      <c r="W362" s="42" t="n"/>
      <c r="X362" s="18" t="n"/>
      <c r="Y362" s="23">
        <f>IF(A362="","",IF(K362&lt;=0,"Closed/Credit",IF(OR(U362="Yes",M362&gt;120,AND(W362&lt;&gt;"",W362&lt;=Dashboard!$B$4)),"Critical",IF(OR(K362&gt;=Dashboard!$B$6,M362&gt;90),"High",IF(OR(M362&gt;60,W362=""),"Medium","Routine")))))</f>
        <v/>
      </c>
      <c r="Z362" s="24" t="n"/>
      <c r="AA362" s="25">
        <f>IF(A362="","",IF(COUNTIF($A$2:$A$501,A362)&gt;1,"Duplicate AR Record ID",IF(B362="","Missing clinic",IF(C362="","Missing account ID",IF(D362="","Missing payer",IF(F362="","Missing service date",IF(H362="","Missing original charge","")))))))</f>
        <v/>
      </c>
    </row>
    <row r="363">
      <c r="A363" s="18" t="n"/>
      <c r="B363" s="18" t="n"/>
      <c r="C363" s="18" t="n"/>
      <c r="D363" s="18" t="n"/>
      <c r="E363" s="18" t="n"/>
      <c r="F363" s="42" t="n"/>
      <c r="G363" s="42" t="n"/>
      <c r="H363" s="43" t="n"/>
      <c r="I363" s="43" t="n"/>
      <c r="J363" s="43" t="n"/>
      <c r="K363" s="44">
        <f>IF(A363="","",H363-I363-J363)</f>
        <v/>
      </c>
      <c r="L363" s="45">
        <f>IF(A363="","",IF(Dashboard!$B$5="Claim Submitted Date",IF(G363&lt;&gt;"",G363,F363),F363))</f>
        <v/>
      </c>
      <c r="M363" s="23">
        <f>IF(OR(A363="",L363="",Dashboard!$B$4=""),"",MAX(0,Dashboard!$B$4-L363))</f>
        <v/>
      </c>
      <c r="N363" s="23">
        <f>IF(M363="","",IF(M363&lt;=30,"0–30 Days",IF(M363&lt;=60,"31–60 Days",IF(M363&lt;=90,"61–90 Days",IF(M363&lt;=120,"91–120 Days","Over 120 Days")))))</f>
        <v/>
      </c>
      <c r="O363" s="44">
        <f>IF(A363="","",IF(N363="0–30 Days",K363,0))</f>
        <v/>
      </c>
      <c r="P363" s="44">
        <f>IF(A363="","",IF(N363="31–60 Days",K363,0))</f>
        <v/>
      </c>
      <c r="Q363" s="44">
        <f>IF(A363="","",IF(N363="61–90 Days",K363,0))</f>
        <v/>
      </c>
      <c r="R363" s="44">
        <f>IF(A363="","",IF(N363="91–120 Days",K363,0))</f>
        <v/>
      </c>
      <c r="S363" s="44">
        <f>IF(A363="","",IF(N363="Over 120 Days",K363,0))</f>
        <v/>
      </c>
      <c r="T363" s="18" t="n"/>
      <c r="U363" s="18" t="n"/>
      <c r="V363" s="42" t="n"/>
      <c r="W363" s="42" t="n"/>
      <c r="X363" s="18" t="n"/>
      <c r="Y363" s="23">
        <f>IF(A363="","",IF(K363&lt;=0,"Closed/Credit",IF(OR(U363="Yes",M363&gt;120,AND(W363&lt;&gt;"",W363&lt;=Dashboard!$B$4)),"Critical",IF(OR(K363&gt;=Dashboard!$B$6,M363&gt;90),"High",IF(OR(M363&gt;60,W363=""),"Medium","Routine")))))</f>
        <v/>
      </c>
      <c r="Z363" s="24" t="n"/>
      <c r="AA363" s="25">
        <f>IF(A363="","",IF(COUNTIF($A$2:$A$501,A363)&gt;1,"Duplicate AR Record ID",IF(B363="","Missing clinic",IF(C363="","Missing account ID",IF(D363="","Missing payer",IF(F363="","Missing service date",IF(H363="","Missing original charge","")))))))</f>
        <v/>
      </c>
    </row>
    <row r="364">
      <c r="A364" s="18" t="n"/>
      <c r="B364" s="18" t="n"/>
      <c r="C364" s="18" t="n"/>
      <c r="D364" s="18" t="n"/>
      <c r="E364" s="18" t="n"/>
      <c r="F364" s="42" t="n"/>
      <c r="G364" s="42" t="n"/>
      <c r="H364" s="43" t="n"/>
      <c r="I364" s="43" t="n"/>
      <c r="J364" s="43" t="n"/>
      <c r="K364" s="44">
        <f>IF(A364="","",H364-I364-J364)</f>
        <v/>
      </c>
      <c r="L364" s="45">
        <f>IF(A364="","",IF(Dashboard!$B$5="Claim Submitted Date",IF(G364&lt;&gt;"",G364,F364),F364))</f>
        <v/>
      </c>
      <c r="M364" s="23">
        <f>IF(OR(A364="",L364="",Dashboard!$B$4=""),"",MAX(0,Dashboard!$B$4-L364))</f>
        <v/>
      </c>
      <c r="N364" s="23">
        <f>IF(M364="","",IF(M364&lt;=30,"0–30 Days",IF(M364&lt;=60,"31–60 Days",IF(M364&lt;=90,"61–90 Days",IF(M364&lt;=120,"91–120 Days","Over 120 Days")))))</f>
        <v/>
      </c>
      <c r="O364" s="44">
        <f>IF(A364="","",IF(N364="0–30 Days",K364,0))</f>
        <v/>
      </c>
      <c r="P364" s="44">
        <f>IF(A364="","",IF(N364="31–60 Days",K364,0))</f>
        <v/>
      </c>
      <c r="Q364" s="44">
        <f>IF(A364="","",IF(N364="61–90 Days",K364,0))</f>
        <v/>
      </c>
      <c r="R364" s="44">
        <f>IF(A364="","",IF(N364="91–120 Days",K364,0))</f>
        <v/>
      </c>
      <c r="S364" s="44">
        <f>IF(A364="","",IF(N364="Over 120 Days",K364,0))</f>
        <v/>
      </c>
      <c r="T364" s="18" t="n"/>
      <c r="U364" s="18" t="n"/>
      <c r="V364" s="42" t="n"/>
      <c r="W364" s="42" t="n"/>
      <c r="X364" s="18" t="n"/>
      <c r="Y364" s="23">
        <f>IF(A364="","",IF(K364&lt;=0,"Closed/Credit",IF(OR(U364="Yes",M364&gt;120,AND(W364&lt;&gt;"",W364&lt;=Dashboard!$B$4)),"Critical",IF(OR(K364&gt;=Dashboard!$B$6,M364&gt;90),"High",IF(OR(M364&gt;60,W364=""),"Medium","Routine")))))</f>
        <v/>
      </c>
      <c r="Z364" s="24" t="n"/>
      <c r="AA364" s="25">
        <f>IF(A364="","",IF(COUNTIF($A$2:$A$501,A364)&gt;1,"Duplicate AR Record ID",IF(B364="","Missing clinic",IF(C364="","Missing account ID",IF(D364="","Missing payer",IF(F364="","Missing service date",IF(H364="","Missing original charge","")))))))</f>
        <v/>
      </c>
    </row>
    <row r="365">
      <c r="A365" s="18" t="n"/>
      <c r="B365" s="18" t="n"/>
      <c r="C365" s="18" t="n"/>
      <c r="D365" s="18" t="n"/>
      <c r="E365" s="18" t="n"/>
      <c r="F365" s="42" t="n"/>
      <c r="G365" s="42" t="n"/>
      <c r="H365" s="43" t="n"/>
      <c r="I365" s="43" t="n"/>
      <c r="J365" s="43" t="n"/>
      <c r="K365" s="44">
        <f>IF(A365="","",H365-I365-J365)</f>
        <v/>
      </c>
      <c r="L365" s="45">
        <f>IF(A365="","",IF(Dashboard!$B$5="Claim Submitted Date",IF(G365&lt;&gt;"",G365,F365),F365))</f>
        <v/>
      </c>
      <c r="M365" s="23">
        <f>IF(OR(A365="",L365="",Dashboard!$B$4=""),"",MAX(0,Dashboard!$B$4-L365))</f>
        <v/>
      </c>
      <c r="N365" s="23">
        <f>IF(M365="","",IF(M365&lt;=30,"0–30 Days",IF(M365&lt;=60,"31–60 Days",IF(M365&lt;=90,"61–90 Days",IF(M365&lt;=120,"91–120 Days","Over 120 Days")))))</f>
        <v/>
      </c>
      <c r="O365" s="44">
        <f>IF(A365="","",IF(N365="0–30 Days",K365,0))</f>
        <v/>
      </c>
      <c r="P365" s="44">
        <f>IF(A365="","",IF(N365="31–60 Days",K365,0))</f>
        <v/>
      </c>
      <c r="Q365" s="44">
        <f>IF(A365="","",IF(N365="61–90 Days",K365,0))</f>
        <v/>
      </c>
      <c r="R365" s="44">
        <f>IF(A365="","",IF(N365="91–120 Days",K365,0))</f>
        <v/>
      </c>
      <c r="S365" s="44">
        <f>IF(A365="","",IF(N365="Over 120 Days",K365,0))</f>
        <v/>
      </c>
      <c r="T365" s="18" t="n"/>
      <c r="U365" s="18" t="n"/>
      <c r="V365" s="42" t="n"/>
      <c r="W365" s="42" t="n"/>
      <c r="X365" s="18" t="n"/>
      <c r="Y365" s="23">
        <f>IF(A365="","",IF(K365&lt;=0,"Closed/Credit",IF(OR(U365="Yes",M365&gt;120,AND(W365&lt;&gt;"",W365&lt;=Dashboard!$B$4)),"Critical",IF(OR(K365&gt;=Dashboard!$B$6,M365&gt;90),"High",IF(OR(M365&gt;60,W365=""),"Medium","Routine")))))</f>
        <v/>
      </c>
      <c r="Z365" s="24" t="n"/>
      <c r="AA365" s="25">
        <f>IF(A365="","",IF(COUNTIF($A$2:$A$501,A365)&gt;1,"Duplicate AR Record ID",IF(B365="","Missing clinic",IF(C365="","Missing account ID",IF(D365="","Missing payer",IF(F365="","Missing service date",IF(H365="","Missing original charge","")))))))</f>
        <v/>
      </c>
    </row>
    <row r="366">
      <c r="A366" s="18" t="n"/>
      <c r="B366" s="18" t="n"/>
      <c r="C366" s="18" t="n"/>
      <c r="D366" s="18" t="n"/>
      <c r="E366" s="18" t="n"/>
      <c r="F366" s="42" t="n"/>
      <c r="G366" s="42" t="n"/>
      <c r="H366" s="43" t="n"/>
      <c r="I366" s="43" t="n"/>
      <c r="J366" s="43" t="n"/>
      <c r="K366" s="44">
        <f>IF(A366="","",H366-I366-J366)</f>
        <v/>
      </c>
      <c r="L366" s="45">
        <f>IF(A366="","",IF(Dashboard!$B$5="Claim Submitted Date",IF(G366&lt;&gt;"",G366,F366),F366))</f>
        <v/>
      </c>
      <c r="M366" s="23">
        <f>IF(OR(A366="",L366="",Dashboard!$B$4=""),"",MAX(0,Dashboard!$B$4-L366))</f>
        <v/>
      </c>
      <c r="N366" s="23">
        <f>IF(M366="","",IF(M366&lt;=30,"0–30 Days",IF(M366&lt;=60,"31–60 Days",IF(M366&lt;=90,"61–90 Days",IF(M366&lt;=120,"91–120 Days","Over 120 Days")))))</f>
        <v/>
      </c>
      <c r="O366" s="44">
        <f>IF(A366="","",IF(N366="0–30 Days",K366,0))</f>
        <v/>
      </c>
      <c r="P366" s="44">
        <f>IF(A366="","",IF(N366="31–60 Days",K366,0))</f>
        <v/>
      </c>
      <c r="Q366" s="44">
        <f>IF(A366="","",IF(N366="61–90 Days",K366,0))</f>
        <v/>
      </c>
      <c r="R366" s="44">
        <f>IF(A366="","",IF(N366="91–120 Days",K366,0))</f>
        <v/>
      </c>
      <c r="S366" s="44">
        <f>IF(A366="","",IF(N366="Over 120 Days",K366,0))</f>
        <v/>
      </c>
      <c r="T366" s="18" t="n"/>
      <c r="U366" s="18" t="n"/>
      <c r="V366" s="42" t="n"/>
      <c r="W366" s="42" t="n"/>
      <c r="X366" s="18" t="n"/>
      <c r="Y366" s="23">
        <f>IF(A366="","",IF(K366&lt;=0,"Closed/Credit",IF(OR(U366="Yes",M366&gt;120,AND(W366&lt;&gt;"",W366&lt;=Dashboard!$B$4)),"Critical",IF(OR(K366&gt;=Dashboard!$B$6,M366&gt;90),"High",IF(OR(M366&gt;60,W366=""),"Medium","Routine")))))</f>
        <v/>
      </c>
      <c r="Z366" s="24" t="n"/>
      <c r="AA366" s="25">
        <f>IF(A366="","",IF(COUNTIF($A$2:$A$501,A366)&gt;1,"Duplicate AR Record ID",IF(B366="","Missing clinic",IF(C366="","Missing account ID",IF(D366="","Missing payer",IF(F366="","Missing service date",IF(H366="","Missing original charge","")))))))</f>
        <v/>
      </c>
    </row>
    <row r="367">
      <c r="A367" s="18" t="n"/>
      <c r="B367" s="18" t="n"/>
      <c r="C367" s="18" t="n"/>
      <c r="D367" s="18" t="n"/>
      <c r="E367" s="18" t="n"/>
      <c r="F367" s="42" t="n"/>
      <c r="G367" s="42" t="n"/>
      <c r="H367" s="43" t="n"/>
      <c r="I367" s="43" t="n"/>
      <c r="J367" s="43" t="n"/>
      <c r="K367" s="44">
        <f>IF(A367="","",H367-I367-J367)</f>
        <v/>
      </c>
      <c r="L367" s="45">
        <f>IF(A367="","",IF(Dashboard!$B$5="Claim Submitted Date",IF(G367&lt;&gt;"",G367,F367),F367))</f>
        <v/>
      </c>
      <c r="M367" s="23">
        <f>IF(OR(A367="",L367="",Dashboard!$B$4=""),"",MAX(0,Dashboard!$B$4-L367))</f>
        <v/>
      </c>
      <c r="N367" s="23">
        <f>IF(M367="","",IF(M367&lt;=30,"0–30 Days",IF(M367&lt;=60,"31–60 Days",IF(M367&lt;=90,"61–90 Days",IF(M367&lt;=120,"91–120 Days","Over 120 Days")))))</f>
        <v/>
      </c>
      <c r="O367" s="44">
        <f>IF(A367="","",IF(N367="0–30 Days",K367,0))</f>
        <v/>
      </c>
      <c r="P367" s="44">
        <f>IF(A367="","",IF(N367="31–60 Days",K367,0))</f>
        <v/>
      </c>
      <c r="Q367" s="44">
        <f>IF(A367="","",IF(N367="61–90 Days",K367,0))</f>
        <v/>
      </c>
      <c r="R367" s="44">
        <f>IF(A367="","",IF(N367="91–120 Days",K367,0))</f>
        <v/>
      </c>
      <c r="S367" s="44">
        <f>IF(A367="","",IF(N367="Over 120 Days",K367,0))</f>
        <v/>
      </c>
      <c r="T367" s="18" t="n"/>
      <c r="U367" s="18" t="n"/>
      <c r="V367" s="42" t="n"/>
      <c r="W367" s="42" t="n"/>
      <c r="X367" s="18" t="n"/>
      <c r="Y367" s="23">
        <f>IF(A367="","",IF(K367&lt;=0,"Closed/Credit",IF(OR(U367="Yes",M367&gt;120,AND(W367&lt;&gt;"",W367&lt;=Dashboard!$B$4)),"Critical",IF(OR(K367&gt;=Dashboard!$B$6,M367&gt;90),"High",IF(OR(M367&gt;60,W367=""),"Medium","Routine")))))</f>
        <v/>
      </c>
      <c r="Z367" s="24" t="n"/>
      <c r="AA367" s="25">
        <f>IF(A367="","",IF(COUNTIF($A$2:$A$501,A367)&gt;1,"Duplicate AR Record ID",IF(B367="","Missing clinic",IF(C367="","Missing account ID",IF(D367="","Missing payer",IF(F367="","Missing service date",IF(H367="","Missing original charge","")))))))</f>
        <v/>
      </c>
    </row>
    <row r="368">
      <c r="A368" s="18" t="n"/>
      <c r="B368" s="18" t="n"/>
      <c r="C368" s="18" t="n"/>
      <c r="D368" s="18" t="n"/>
      <c r="E368" s="18" t="n"/>
      <c r="F368" s="42" t="n"/>
      <c r="G368" s="42" t="n"/>
      <c r="H368" s="43" t="n"/>
      <c r="I368" s="43" t="n"/>
      <c r="J368" s="43" t="n"/>
      <c r="K368" s="44">
        <f>IF(A368="","",H368-I368-J368)</f>
        <v/>
      </c>
      <c r="L368" s="45">
        <f>IF(A368="","",IF(Dashboard!$B$5="Claim Submitted Date",IF(G368&lt;&gt;"",G368,F368),F368))</f>
        <v/>
      </c>
      <c r="M368" s="23">
        <f>IF(OR(A368="",L368="",Dashboard!$B$4=""),"",MAX(0,Dashboard!$B$4-L368))</f>
        <v/>
      </c>
      <c r="N368" s="23">
        <f>IF(M368="","",IF(M368&lt;=30,"0–30 Days",IF(M368&lt;=60,"31–60 Days",IF(M368&lt;=90,"61–90 Days",IF(M368&lt;=120,"91–120 Days","Over 120 Days")))))</f>
        <v/>
      </c>
      <c r="O368" s="44">
        <f>IF(A368="","",IF(N368="0–30 Days",K368,0))</f>
        <v/>
      </c>
      <c r="P368" s="44">
        <f>IF(A368="","",IF(N368="31–60 Days",K368,0))</f>
        <v/>
      </c>
      <c r="Q368" s="44">
        <f>IF(A368="","",IF(N368="61–90 Days",K368,0))</f>
        <v/>
      </c>
      <c r="R368" s="44">
        <f>IF(A368="","",IF(N368="91–120 Days",K368,0))</f>
        <v/>
      </c>
      <c r="S368" s="44">
        <f>IF(A368="","",IF(N368="Over 120 Days",K368,0))</f>
        <v/>
      </c>
      <c r="T368" s="18" t="n"/>
      <c r="U368" s="18" t="n"/>
      <c r="V368" s="42" t="n"/>
      <c r="W368" s="42" t="n"/>
      <c r="X368" s="18" t="n"/>
      <c r="Y368" s="23">
        <f>IF(A368="","",IF(K368&lt;=0,"Closed/Credit",IF(OR(U368="Yes",M368&gt;120,AND(W368&lt;&gt;"",W368&lt;=Dashboard!$B$4)),"Critical",IF(OR(K368&gt;=Dashboard!$B$6,M368&gt;90),"High",IF(OR(M368&gt;60,W368=""),"Medium","Routine")))))</f>
        <v/>
      </c>
      <c r="Z368" s="24" t="n"/>
      <c r="AA368" s="25">
        <f>IF(A368="","",IF(COUNTIF($A$2:$A$501,A368)&gt;1,"Duplicate AR Record ID",IF(B368="","Missing clinic",IF(C368="","Missing account ID",IF(D368="","Missing payer",IF(F368="","Missing service date",IF(H368="","Missing original charge","")))))))</f>
        <v/>
      </c>
    </row>
    <row r="369">
      <c r="A369" s="18" t="n"/>
      <c r="B369" s="18" t="n"/>
      <c r="C369" s="18" t="n"/>
      <c r="D369" s="18" t="n"/>
      <c r="E369" s="18" t="n"/>
      <c r="F369" s="42" t="n"/>
      <c r="G369" s="42" t="n"/>
      <c r="H369" s="43" t="n"/>
      <c r="I369" s="43" t="n"/>
      <c r="J369" s="43" t="n"/>
      <c r="K369" s="44">
        <f>IF(A369="","",H369-I369-J369)</f>
        <v/>
      </c>
      <c r="L369" s="45">
        <f>IF(A369="","",IF(Dashboard!$B$5="Claim Submitted Date",IF(G369&lt;&gt;"",G369,F369),F369))</f>
        <v/>
      </c>
      <c r="M369" s="23">
        <f>IF(OR(A369="",L369="",Dashboard!$B$4=""),"",MAX(0,Dashboard!$B$4-L369))</f>
        <v/>
      </c>
      <c r="N369" s="23">
        <f>IF(M369="","",IF(M369&lt;=30,"0–30 Days",IF(M369&lt;=60,"31–60 Days",IF(M369&lt;=90,"61–90 Days",IF(M369&lt;=120,"91–120 Days","Over 120 Days")))))</f>
        <v/>
      </c>
      <c r="O369" s="44">
        <f>IF(A369="","",IF(N369="0–30 Days",K369,0))</f>
        <v/>
      </c>
      <c r="P369" s="44">
        <f>IF(A369="","",IF(N369="31–60 Days",K369,0))</f>
        <v/>
      </c>
      <c r="Q369" s="44">
        <f>IF(A369="","",IF(N369="61–90 Days",K369,0))</f>
        <v/>
      </c>
      <c r="R369" s="44">
        <f>IF(A369="","",IF(N369="91–120 Days",K369,0))</f>
        <v/>
      </c>
      <c r="S369" s="44">
        <f>IF(A369="","",IF(N369="Over 120 Days",K369,0))</f>
        <v/>
      </c>
      <c r="T369" s="18" t="n"/>
      <c r="U369" s="18" t="n"/>
      <c r="V369" s="42" t="n"/>
      <c r="W369" s="42" t="n"/>
      <c r="X369" s="18" t="n"/>
      <c r="Y369" s="23">
        <f>IF(A369="","",IF(K369&lt;=0,"Closed/Credit",IF(OR(U369="Yes",M369&gt;120,AND(W369&lt;&gt;"",W369&lt;=Dashboard!$B$4)),"Critical",IF(OR(K369&gt;=Dashboard!$B$6,M369&gt;90),"High",IF(OR(M369&gt;60,W369=""),"Medium","Routine")))))</f>
        <v/>
      </c>
      <c r="Z369" s="24" t="n"/>
      <c r="AA369" s="25">
        <f>IF(A369="","",IF(COUNTIF($A$2:$A$501,A369)&gt;1,"Duplicate AR Record ID",IF(B369="","Missing clinic",IF(C369="","Missing account ID",IF(D369="","Missing payer",IF(F369="","Missing service date",IF(H369="","Missing original charge","")))))))</f>
        <v/>
      </c>
    </row>
    <row r="370">
      <c r="A370" s="18" t="n"/>
      <c r="B370" s="18" t="n"/>
      <c r="C370" s="18" t="n"/>
      <c r="D370" s="18" t="n"/>
      <c r="E370" s="18" t="n"/>
      <c r="F370" s="42" t="n"/>
      <c r="G370" s="42" t="n"/>
      <c r="H370" s="43" t="n"/>
      <c r="I370" s="43" t="n"/>
      <c r="J370" s="43" t="n"/>
      <c r="K370" s="44">
        <f>IF(A370="","",H370-I370-J370)</f>
        <v/>
      </c>
      <c r="L370" s="45">
        <f>IF(A370="","",IF(Dashboard!$B$5="Claim Submitted Date",IF(G370&lt;&gt;"",G370,F370),F370))</f>
        <v/>
      </c>
      <c r="M370" s="23">
        <f>IF(OR(A370="",L370="",Dashboard!$B$4=""),"",MAX(0,Dashboard!$B$4-L370))</f>
        <v/>
      </c>
      <c r="N370" s="23">
        <f>IF(M370="","",IF(M370&lt;=30,"0–30 Days",IF(M370&lt;=60,"31–60 Days",IF(M370&lt;=90,"61–90 Days",IF(M370&lt;=120,"91–120 Days","Over 120 Days")))))</f>
        <v/>
      </c>
      <c r="O370" s="44">
        <f>IF(A370="","",IF(N370="0–30 Days",K370,0))</f>
        <v/>
      </c>
      <c r="P370" s="44">
        <f>IF(A370="","",IF(N370="31–60 Days",K370,0))</f>
        <v/>
      </c>
      <c r="Q370" s="44">
        <f>IF(A370="","",IF(N370="61–90 Days",K370,0))</f>
        <v/>
      </c>
      <c r="R370" s="44">
        <f>IF(A370="","",IF(N370="91–120 Days",K370,0))</f>
        <v/>
      </c>
      <c r="S370" s="44">
        <f>IF(A370="","",IF(N370="Over 120 Days",K370,0))</f>
        <v/>
      </c>
      <c r="T370" s="18" t="n"/>
      <c r="U370" s="18" t="n"/>
      <c r="V370" s="42" t="n"/>
      <c r="W370" s="42" t="n"/>
      <c r="X370" s="18" t="n"/>
      <c r="Y370" s="23">
        <f>IF(A370="","",IF(K370&lt;=0,"Closed/Credit",IF(OR(U370="Yes",M370&gt;120,AND(W370&lt;&gt;"",W370&lt;=Dashboard!$B$4)),"Critical",IF(OR(K370&gt;=Dashboard!$B$6,M370&gt;90),"High",IF(OR(M370&gt;60,W370=""),"Medium","Routine")))))</f>
        <v/>
      </c>
      <c r="Z370" s="24" t="n"/>
      <c r="AA370" s="25">
        <f>IF(A370="","",IF(COUNTIF($A$2:$A$501,A370)&gt;1,"Duplicate AR Record ID",IF(B370="","Missing clinic",IF(C370="","Missing account ID",IF(D370="","Missing payer",IF(F370="","Missing service date",IF(H370="","Missing original charge","")))))))</f>
        <v/>
      </c>
    </row>
    <row r="371">
      <c r="A371" s="18" t="n"/>
      <c r="B371" s="18" t="n"/>
      <c r="C371" s="18" t="n"/>
      <c r="D371" s="18" t="n"/>
      <c r="E371" s="18" t="n"/>
      <c r="F371" s="42" t="n"/>
      <c r="G371" s="42" t="n"/>
      <c r="H371" s="43" t="n"/>
      <c r="I371" s="43" t="n"/>
      <c r="J371" s="43" t="n"/>
      <c r="K371" s="44">
        <f>IF(A371="","",H371-I371-J371)</f>
        <v/>
      </c>
      <c r="L371" s="45">
        <f>IF(A371="","",IF(Dashboard!$B$5="Claim Submitted Date",IF(G371&lt;&gt;"",G371,F371),F371))</f>
        <v/>
      </c>
      <c r="M371" s="23">
        <f>IF(OR(A371="",L371="",Dashboard!$B$4=""),"",MAX(0,Dashboard!$B$4-L371))</f>
        <v/>
      </c>
      <c r="N371" s="23">
        <f>IF(M371="","",IF(M371&lt;=30,"0–30 Days",IF(M371&lt;=60,"31–60 Days",IF(M371&lt;=90,"61–90 Days",IF(M371&lt;=120,"91–120 Days","Over 120 Days")))))</f>
        <v/>
      </c>
      <c r="O371" s="44">
        <f>IF(A371="","",IF(N371="0–30 Days",K371,0))</f>
        <v/>
      </c>
      <c r="P371" s="44">
        <f>IF(A371="","",IF(N371="31–60 Days",K371,0))</f>
        <v/>
      </c>
      <c r="Q371" s="44">
        <f>IF(A371="","",IF(N371="61–90 Days",K371,0))</f>
        <v/>
      </c>
      <c r="R371" s="44">
        <f>IF(A371="","",IF(N371="91–120 Days",K371,0))</f>
        <v/>
      </c>
      <c r="S371" s="44">
        <f>IF(A371="","",IF(N371="Over 120 Days",K371,0))</f>
        <v/>
      </c>
      <c r="T371" s="18" t="n"/>
      <c r="U371" s="18" t="n"/>
      <c r="V371" s="42" t="n"/>
      <c r="W371" s="42" t="n"/>
      <c r="X371" s="18" t="n"/>
      <c r="Y371" s="23">
        <f>IF(A371="","",IF(K371&lt;=0,"Closed/Credit",IF(OR(U371="Yes",M371&gt;120,AND(W371&lt;&gt;"",W371&lt;=Dashboard!$B$4)),"Critical",IF(OR(K371&gt;=Dashboard!$B$6,M371&gt;90),"High",IF(OR(M371&gt;60,W371=""),"Medium","Routine")))))</f>
        <v/>
      </c>
      <c r="Z371" s="24" t="n"/>
      <c r="AA371" s="25">
        <f>IF(A371="","",IF(COUNTIF($A$2:$A$501,A371)&gt;1,"Duplicate AR Record ID",IF(B371="","Missing clinic",IF(C371="","Missing account ID",IF(D371="","Missing payer",IF(F371="","Missing service date",IF(H371="","Missing original charge","")))))))</f>
        <v/>
      </c>
    </row>
    <row r="372">
      <c r="A372" s="18" t="n"/>
      <c r="B372" s="18" t="n"/>
      <c r="C372" s="18" t="n"/>
      <c r="D372" s="18" t="n"/>
      <c r="E372" s="18" t="n"/>
      <c r="F372" s="42" t="n"/>
      <c r="G372" s="42" t="n"/>
      <c r="H372" s="43" t="n"/>
      <c r="I372" s="43" t="n"/>
      <c r="J372" s="43" t="n"/>
      <c r="K372" s="44">
        <f>IF(A372="","",H372-I372-J372)</f>
        <v/>
      </c>
      <c r="L372" s="45">
        <f>IF(A372="","",IF(Dashboard!$B$5="Claim Submitted Date",IF(G372&lt;&gt;"",G372,F372),F372))</f>
        <v/>
      </c>
      <c r="M372" s="23">
        <f>IF(OR(A372="",L372="",Dashboard!$B$4=""),"",MAX(0,Dashboard!$B$4-L372))</f>
        <v/>
      </c>
      <c r="N372" s="23">
        <f>IF(M372="","",IF(M372&lt;=30,"0–30 Days",IF(M372&lt;=60,"31–60 Days",IF(M372&lt;=90,"61–90 Days",IF(M372&lt;=120,"91–120 Days","Over 120 Days")))))</f>
        <v/>
      </c>
      <c r="O372" s="44">
        <f>IF(A372="","",IF(N372="0–30 Days",K372,0))</f>
        <v/>
      </c>
      <c r="P372" s="44">
        <f>IF(A372="","",IF(N372="31–60 Days",K372,0))</f>
        <v/>
      </c>
      <c r="Q372" s="44">
        <f>IF(A372="","",IF(N372="61–90 Days",K372,0))</f>
        <v/>
      </c>
      <c r="R372" s="44">
        <f>IF(A372="","",IF(N372="91–120 Days",K372,0))</f>
        <v/>
      </c>
      <c r="S372" s="44">
        <f>IF(A372="","",IF(N372="Over 120 Days",K372,0))</f>
        <v/>
      </c>
      <c r="T372" s="18" t="n"/>
      <c r="U372" s="18" t="n"/>
      <c r="V372" s="42" t="n"/>
      <c r="W372" s="42" t="n"/>
      <c r="X372" s="18" t="n"/>
      <c r="Y372" s="23">
        <f>IF(A372="","",IF(K372&lt;=0,"Closed/Credit",IF(OR(U372="Yes",M372&gt;120,AND(W372&lt;&gt;"",W372&lt;=Dashboard!$B$4)),"Critical",IF(OR(K372&gt;=Dashboard!$B$6,M372&gt;90),"High",IF(OR(M372&gt;60,W372=""),"Medium","Routine")))))</f>
        <v/>
      </c>
      <c r="Z372" s="24" t="n"/>
      <c r="AA372" s="25">
        <f>IF(A372="","",IF(COUNTIF($A$2:$A$501,A372)&gt;1,"Duplicate AR Record ID",IF(B372="","Missing clinic",IF(C372="","Missing account ID",IF(D372="","Missing payer",IF(F372="","Missing service date",IF(H372="","Missing original charge","")))))))</f>
        <v/>
      </c>
    </row>
    <row r="373">
      <c r="A373" s="18" t="n"/>
      <c r="B373" s="18" t="n"/>
      <c r="C373" s="18" t="n"/>
      <c r="D373" s="18" t="n"/>
      <c r="E373" s="18" t="n"/>
      <c r="F373" s="42" t="n"/>
      <c r="G373" s="42" t="n"/>
      <c r="H373" s="43" t="n"/>
      <c r="I373" s="43" t="n"/>
      <c r="J373" s="43" t="n"/>
      <c r="K373" s="44">
        <f>IF(A373="","",H373-I373-J373)</f>
        <v/>
      </c>
      <c r="L373" s="45">
        <f>IF(A373="","",IF(Dashboard!$B$5="Claim Submitted Date",IF(G373&lt;&gt;"",G373,F373),F373))</f>
        <v/>
      </c>
      <c r="M373" s="23">
        <f>IF(OR(A373="",L373="",Dashboard!$B$4=""),"",MAX(0,Dashboard!$B$4-L373))</f>
        <v/>
      </c>
      <c r="N373" s="23">
        <f>IF(M373="","",IF(M373&lt;=30,"0–30 Days",IF(M373&lt;=60,"31–60 Days",IF(M373&lt;=90,"61–90 Days",IF(M373&lt;=120,"91–120 Days","Over 120 Days")))))</f>
        <v/>
      </c>
      <c r="O373" s="44">
        <f>IF(A373="","",IF(N373="0–30 Days",K373,0))</f>
        <v/>
      </c>
      <c r="P373" s="44">
        <f>IF(A373="","",IF(N373="31–60 Days",K373,0))</f>
        <v/>
      </c>
      <c r="Q373" s="44">
        <f>IF(A373="","",IF(N373="61–90 Days",K373,0))</f>
        <v/>
      </c>
      <c r="R373" s="44">
        <f>IF(A373="","",IF(N373="91–120 Days",K373,0))</f>
        <v/>
      </c>
      <c r="S373" s="44">
        <f>IF(A373="","",IF(N373="Over 120 Days",K373,0))</f>
        <v/>
      </c>
      <c r="T373" s="18" t="n"/>
      <c r="U373" s="18" t="n"/>
      <c r="V373" s="42" t="n"/>
      <c r="W373" s="42" t="n"/>
      <c r="X373" s="18" t="n"/>
      <c r="Y373" s="23">
        <f>IF(A373="","",IF(K373&lt;=0,"Closed/Credit",IF(OR(U373="Yes",M373&gt;120,AND(W373&lt;&gt;"",W373&lt;=Dashboard!$B$4)),"Critical",IF(OR(K373&gt;=Dashboard!$B$6,M373&gt;90),"High",IF(OR(M373&gt;60,W373=""),"Medium","Routine")))))</f>
        <v/>
      </c>
      <c r="Z373" s="24" t="n"/>
      <c r="AA373" s="25">
        <f>IF(A373="","",IF(COUNTIF($A$2:$A$501,A373)&gt;1,"Duplicate AR Record ID",IF(B373="","Missing clinic",IF(C373="","Missing account ID",IF(D373="","Missing payer",IF(F373="","Missing service date",IF(H373="","Missing original charge","")))))))</f>
        <v/>
      </c>
    </row>
    <row r="374">
      <c r="A374" s="18" t="n"/>
      <c r="B374" s="18" t="n"/>
      <c r="C374" s="18" t="n"/>
      <c r="D374" s="18" t="n"/>
      <c r="E374" s="18" t="n"/>
      <c r="F374" s="42" t="n"/>
      <c r="G374" s="42" t="n"/>
      <c r="H374" s="43" t="n"/>
      <c r="I374" s="43" t="n"/>
      <c r="J374" s="43" t="n"/>
      <c r="K374" s="44">
        <f>IF(A374="","",H374-I374-J374)</f>
        <v/>
      </c>
      <c r="L374" s="45">
        <f>IF(A374="","",IF(Dashboard!$B$5="Claim Submitted Date",IF(G374&lt;&gt;"",G374,F374),F374))</f>
        <v/>
      </c>
      <c r="M374" s="23">
        <f>IF(OR(A374="",L374="",Dashboard!$B$4=""),"",MAX(0,Dashboard!$B$4-L374))</f>
        <v/>
      </c>
      <c r="N374" s="23">
        <f>IF(M374="","",IF(M374&lt;=30,"0–30 Days",IF(M374&lt;=60,"31–60 Days",IF(M374&lt;=90,"61–90 Days",IF(M374&lt;=120,"91–120 Days","Over 120 Days")))))</f>
        <v/>
      </c>
      <c r="O374" s="44">
        <f>IF(A374="","",IF(N374="0–30 Days",K374,0))</f>
        <v/>
      </c>
      <c r="P374" s="44">
        <f>IF(A374="","",IF(N374="31–60 Days",K374,0))</f>
        <v/>
      </c>
      <c r="Q374" s="44">
        <f>IF(A374="","",IF(N374="61–90 Days",K374,0))</f>
        <v/>
      </c>
      <c r="R374" s="44">
        <f>IF(A374="","",IF(N374="91–120 Days",K374,0))</f>
        <v/>
      </c>
      <c r="S374" s="44">
        <f>IF(A374="","",IF(N374="Over 120 Days",K374,0))</f>
        <v/>
      </c>
      <c r="T374" s="18" t="n"/>
      <c r="U374" s="18" t="n"/>
      <c r="V374" s="42" t="n"/>
      <c r="W374" s="42" t="n"/>
      <c r="X374" s="18" t="n"/>
      <c r="Y374" s="23">
        <f>IF(A374="","",IF(K374&lt;=0,"Closed/Credit",IF(OR(U374="Yes",M374&gt;120,AND(W374&lt;&gt;"",W374&lt;=Dashboard!$B$4)),"Critical",IF(OR(K374&gt;=Dashboard!$B$6,M374&gt;90),"High",IF(OR(M374&gt;60,W374=""),"Medium","Routine")))))</f>
        <v/>
      </c>
      <c r="Z374" s="24" t="n"/>
      <c r="AA374" s="25">
        <f>IF(A374="","",IF(COUNTIF($A$2:$A$501,A374)&gt;1,"Duplicate AR Record ID",IF(B374="","Missing clinic",IF(C374="","Missing account ID",IF(D374="","Missing payer",IF(F374="","Missing service date",IF(H374="","Missing original charge","")))))))</f>
        <v/>
      </c>
    </row>
    <row r="375">
      <c r="A375" s="18" t="n"/>
      <c r="B375" s="18" t="n"/>
      <c r="C375" s="18" t="n"/>
      <c r="D375" s="18" t="n"/>
      <c r="E375" s="18" t="n"/>
      <c r="F375" s="42" t="n"/>
      <c r="G375" s="42" t="n"/>
      <c r="H375" s="43" t="n"/>
      <c r="I375" s="43" t="n"/>
      <c r="J375" s="43" t="n"/>
      <c r="K375" s="44">
        <f>IF(A375="","",H375-I375-J375)</f>
        <v/>
      </c>
      <c r="L375" s="45">
        <f>IF(A375="","",IF(Dashboard!$B$5="Claim Submitted Date",IF(G375&lt;&gt;"",G375,F375),F375))</f>
        <v/>
      </c>
      <c r="M375" s="23">
        <f>IF(OR(A375="",L375="",Dashboard!$B$4=""),"",MAX(0,Dashboard!$B$4-L375))</f>
        <v/>
      </c>
      <c r="N375" s="23">
        <f>IF(M375="","",IF(M375&lt;=30,"0–30 Days",IF(M375&lt;=60,"31–60 Days",IF(M375&lt;=90,"61–90 Days",IF(M375&lt;=120,"91–120 Days","Over 120 Days")))))</f>
        <v/>
      </c>
      <c r="O375" s="44">
        <f>IF(A375="","",IF(N375="0–30 Days",K375,0))</f>
        <v/>
      </c>
      <c r="P375" s="44">
        <f>IF(A375="","",IF(N375="31–60 Days",K375,0))</f>
        <v/>
      </c>
      <c r="Q375" s="44">
        <f>IF(A375="","",IF(N375="61–90 Days",K375,0))</f>
        <v/>
      </c>
      <c r="R375" s="44">
        <f>IF(A375="","",IF(N375="91–120 Days",K375,0))</f>
        <v/>
      </c>
      <c r="S375" s="44">
        <f>IF(A375="","",IF(N375="Over 120 Days",K375,0))</f>
        <v/>
      </c>
      <c r="T375" s="18" t="n"/>
      <c r="U375" s="18" t="n"/>
      <c r="V375" s="42" t="n"/>
      <c r="W375" s="42" t="n"/>
      <c r="X375" s="18" t="n"/>
      <c r="Y375" s="23">
        <f>IF(A375="","",IF(K375&lt;=0,"Closed/Credit",IF(OR(U375="Yes",M375&gt;120,AND(W375&lt;&gt;"",W375&lt;=Dashboard!$B$4)),"Critical",IF(OR(K375&gt;=Dashboard!$B$6,M375&gt;90),"High",IF(OR(M375&gt;60,W375=""),"Medium","Routine")))))</f>
        <v/>
      </c>
      <c r="Z375" s="24" t="n"/>
      <c r="AA375" s="25">
        <f>IF(A375="","",IF(COUNTIF($A$2:$A$501,A375)&gt;1,"Duplicate AR Record ID",IF(B375="","Missing clinic",IF(C375="","Missing account ID",IF(D375="","Missing payer",IF(F375="","Missing service date",IF(H375="","Missing original charge","")))))))</f>
        <v/>
      </c>
    </row>
    <row r="376">
      <c r="A376" s="18" t="n"/>
      <c r="B376" s="18" t="n"/>
      <c r="C376" s="18" t="n"/>
      <c r="D376" s="18" t="n"/>
      <c r="E376" s="18" t="n"/>
      <c r="F376" s="42" t="n"/>
      <c r="G376" s="42" t="n"/>
      <c r="H376" s="43" t="n"/>
      <c r="I376" s="43" t="n"/>
      <c r="J376" s="43" t="n"/>
      <c r="K376" s="44">
        <f>IF(A376="","",H376-I376-J376)</f>
        <v/>
      </c>
      <c r="L376" s="45">
        <f>IF(A376="","",IF(Dashboard!$B$5="Claim Submitted Date",IF(G376&lt;&gt;"",G376,F376),F376))</f>
        <v/>
      </c>
      <c r="M376" s="23">
        <f>IF(OR(A376="",L376="",Dashboard!$B$4=""),"",MAX(0,Dashboard!$B$4-L376))</f>
        <v/>
      </c>
      <c r="N376" s="23">
        <f>IF(M376="","",IF(M376&lt;=30,"0–30 Days",IF(M376&lt;=60,"31–60 Days",IF(M376&lt;=90,"61–90 Days",IF(M376&lt;=120,"91–120 Days","Over 120 Days")))))</f>
        <v/>
      </c>
      <c r="O376" s="44">
        <f>IF(A376="","",IF(N376="0–30 Days",K376,0))</f>
        <v/>
      </c>
      <c r="P376" s="44">
        <f>IF(A376="","",IF(N376="31–60 Days",K376,0))</f>
        <v/>
      </c>
      <c r="Q376" s="44">
        <f>IF(A376="","",IF(N376="61–90 Days",K376,0))</f>
        <v/>
      </c>
      <c r="R376" s="44">
        <f>IF(A376="","",IF(N376="91–120 Days",K376,0))</f>
        <v/>
      </c>
      <c r="S376" s="44">
        <f>IF(A376="","",IF(N376="Over 120 Days",K376,0))</f>
        <v/>
      </c>
      <c r="T376" s="18" t="n"/>
      <c r="U376" s="18" t="n"/>
      <c r="V376" s="42" t="n"/>
      <c r="W376" s="42" t="n"/>
      <c r="X376" s="18" t="n"/>
      <c r="Y376" s="23">
        <f>IF(A376="","",IF(K376&lt;=0,"Closed/Credit",IF(OR(U376="Yes",M376&gt;120,AND(W376&lt;&gt;"",W376&lt;=Dashboard!$B$4)),"Critical",IF(OR(K376&gt;=Dashboard!$B$6,M376&gt;90),"High",IF(OR(M376&gt;60,W376=""),"Medium","Routine")))))</f>
        <v/>
      </c>
      <c r="Z376" s="24" t="n"/>
      <c r="AA376" s="25">
        <f>IF(A376="","",IF(COUNTIF($A$2:$A$501,A376)&gt;1,"Duplicate AR Record ID",IF(B376="","Missing clinic",IF(C376="","Missing account ID",IF(D376="","Missing payer",IF(F376="","Missing service date",IF(H376="","Missing original charge","")))))))</f>
        <v/>
      </c>
    </row>
    <row r="377">
      <c r="A377" s="18" t="n"/>
      <c r="B377" s="18" t="n"/>
      <c r="C377" s="18" t="n"/>
      <c r="D377" s="18" t="n"/>
      <c r="E377" s="18" t="n"/>
      <c r="F377" s="42" t="n"/>
      <c r="G377" s="42" t="n"/>
      <c r="H377" s="43" t="n"/>
      <c r="I377" s="43" t="n"/>
      <c r="J377" s="43" t="n"/>
      <c r="K377" s="44">
        <f>IF(A377="","",H377-I377-J377)</f>
        <v/>
      </c>
      <c r="L377" s="45">
        <f>IF(A377="","",IF(Dashboard!$B$5="Claim Submitted Date",IF(G377&lt;&gt;"",G377,F377),F377))</f>
        <v/>
      </c>
      <c r="M377" s="23">
        <f>IF(OR(A377="",L377="",Dashboard!$B$4=""),"",MAX(0,Dashboard!$B$4-L377))</f>
        <v/>
      </c>
      <c r="N377" s="23">
        <f>IF(M377="","",IF(M377&lt;=30,"0–30 Days",IF(M377&lt;=60,"31–60 Days",IF(M377&lt;=90,"61–90 Days",IF(M377&lt;=120,"91–120 Days","Over 120 Days")))))</f>
        <v/>
      </c>
      <c r="O377" s="44">
        <f>IF(A377="","",IF(N377="0–30 Days",K377,0))</f>
        <v/>
      </c>
      <c r="P377" s="44">
        <f>IF(A377="","",IF(N377="31–60 Days",K377,0))</f>
        <v/>
      </c>
      <c r="Q377" s="44">
        <f>IF(A377="","",IF(N377="61–90 Days",K377,0))</f>
        <v/>
      </c>
      <c r="R377" s="44">
        <f>IF(A377="","",IF(N377="91–120 Days",K377,0))</f>
        <v/>
      </c>
      <c r="S377" s="44">
        <f>IF(A377="","",IF(N377="Over 120 Days",K377,0))</f>
        <v/>
      </c>
      <c r="T377" s="18" t="n"/>
      <c r="U377" s="18" t="n"/>
      <c r="V377" s="42" t="n"/>
      <c r="W377" s="42" t="n"/>
      <c r="X377" s="18" t="n"/>
      <c r="Y377" s="23">
        <f>IF(A377="","",IF(K377&lt;=0,"Closed/Credit",IF(OR(U377="Yes",M377&gt;120,AND(W377&lt;&gt;"",W377&lt;=Dashboard!$B$4)),"Critical",IF(OR(K377&gt;=Dashboard!$B$6,M377&gt;90),"High",IF(OR(M377&gt;60,W377=""),"Medium","Routine")))))</f>
        <v/>
      </c>
      <c r="Z377" s="24" t="n"/>
      <c r="AA377" s="25">
        <f>IF(A377="","",IF(COUNTIF($A$2:$A$501,A377)&gt;1,"Duplicate AR Record ID",IF(B377="","Missing clinic",IF(C377="","Missing account ID",IF(D377="","Missing payer",IF(F377="","Missing service date",IF(H377="","Missing original charge","")))))))</f>
        <v/>
      </c>
    </row>
    <row r="378">
      <c r="A378" s="18" t="n"/>
      <c r="B378" s="18" t="n"/>
      <c r="C378" s="18" t="n"/>
      <c r="D378" s="18" t="n"/>
      <c r="E378" s="18" t="n"/>
      <c r="F378" s="42" t="n"/>
      <c r="G378" s="42" t="n"/>
      <c r="H378" s="43" t="n"/>
      <c r="I378" s="43" t="n"/>
      <c r="J378" s="43" t="n"/>
      <c r="K378" s="44">
        <f>IF(A378="","",H378-I378-J378)</f>
        <v/>
      </c>
      <c r="L378" s="45">
        <f>IF(A378="","",IF(Dashboard!$B$5="Claim Submitted Date",IF(G378&lt;&gt;"",G378,F378),F378))</f>
        <v/>
      </c>
      <c r="M378" s="23">
        <f>IF(OR(A378="",L378="",Dashboard!$B$4=""),"",MAX(0,Dashboard!$B$4-L378))</f>
        <v/>
      </c>
      <c r="N378" s="23">
        <f>IF(M378="","",IF(M378&lt;=30,"0–30 Days",IF(M378&lt;=60,"31–60 Days",IF(M378&lt;=90,"61–90 Days",IF(M378&lt;=120,"91–120 Days","Over 120 Days")))))</f>
        <v/>
      </c>
      <c r="O378" s="44">
        <f>IF(A378="","",IF(N378="0–30 Days",K378,0))</f>
        <v/>
      </c>
      <c r="P378" s="44">
        <f>IF(A378="","",IF(N378="31–60 Days",K378,0))</f>
        <v/>
      </c>
      <c r="Q378" s="44">
        <f>IF(A378="","",IF(N378="61–90 Days",K378,0))</f>
        <v/>
      </c>
      <c r="R378" s="44">
        <f>IF(A378="","",IF(N378="91–120 Days",K378,0))</f>
        <v/>
      </c>
      <c r="S378" s="44">
        <f>IF(A378="","",IF(N378="Over 120 Days",K378,0))</f>
        <v/>
      </c>
      <c r="T378" s="18" t="n"/>
      <c r="U378" s="18" t="n"/>
      <c r="V378" s="42" t="n"/>
      <c r="W378" s="42" t="n"/>
      <c r="X378" s="18" t="n"/>
      <c r="Y378" s="23">
        <f>IF(A378="","",IF(K378&lt;=0,"Closed/Credit",IF(OR(U378="Yes",M378&gt;120,AND(W378&lt;&gt;"",W378&lt;=Dashboard!$B$4)),"Critical",IF(OR(K378&gt;=Dashboard!$B$6,M378&gt;90),"High",IF(OR(M378&gt;60,W378=""),"Medium","Routine")))))</f>
        <v/>
      </c>
      <c r="Z378" s="24" t="n"/>
      <c r="AA378" s="25">
        <f>IF(A378="","",IF(COUNTIF($A$2:$A$501,A378)&gt;1,"Duplicate AR Record ID",IF(B378="","Missing clinic",IF(C378="","Missing account ID",IF(D378="","Missing payer",IF(F378="","Missing service date",IF(H378="","Missing original charge","")))))))</f>
        <v/>
      </c>
    </row>
    <row r="379">
      <c r="A379" s="18" t="n"/>
      <c r="B379" s="18" t="n"/>
      <c r="C379" s="18" t="n"/>
      <c r="D379" s="18" t="n"/>
      <c r="E379" s="18" t="n"/>
      <c r="F379" s="42" t="n"/>
      <c r="G379" s="42" t="n"/>
      <c r="H379" s="43" t="n"/>
      <c r="I379" s="43" t="n"/>
      <c r="J379" s="43" t="n"/>
      <c r="K379" s="44">
        <f>IF(A379="","",H379-I379-J379)</f>
        <v/>
      </c>
      <c r="L379" s="45">
        <f>IF(A379="","",IF(Dashboard!$B$5="Claim Submitted Date",IF(G379&lt;&gt;"",G379,F379),F379))</f>
        <v/>
      </c>
      <c r="M379" s="23">
        <f>IF(OR(A379="",L379="",Dashboard!$B$4=""),"",MAX(0,Dashboard!$B$4-L379))</f>
        <v/>
      </c>
      <c r="N379" s="23">
        <f>IF(M379="","",IF(M379&lt;=30,"0–30 Days",IF(M379&lt;=60,"31–60 Days",IF(M379&lt;=90,"61–90 Days",IF(M379&lt;=120,"91–120 Days","Over 120 Days")))))</f>
        <v/>
      </c>
      <c r="O379" s="44">
        <f>IF(A379="","",IF(N379="0–30 Days",K379,0))</f>
        <v/>
      </c>
      <c r="P379" s="44">
        <f>IF(A379="","",IF(N379="31–60 Days",K379,0))</f>
        <v/>
      </c>
      <c r="Q379" s="44">
        <f>IF(A379="","",IF(N379="61–90 Days",K379,0))</f>
        <v/>
      </c>
      <c r="R379" s="44">
        <f>IF(A379="","",IF(N379="91–120 Days",K379,0))</f>
        <v/>
      </c>
      <c r="S379" s="44">
        <f>IF(A379="","",IF(N379="Over 120 Days",K379,0))</f>
        <v/>
      </c>
      <c r="T379" s="18" t="n"/>
      <c r="U379" s="18" t="n"/>
      <c r="V379" s="42" t="n"/>
      <c r="W379" s="42" t="n"/>
      <c r="X379" s="18" t="n"/>
      <c r="Y379" s="23">
        <f>IF(A379="","",IF(K379&lt;=0,"Closed/Credit",IF(OR(U379="Yes",M379&gt;120,AND(W379&lt;&gt;"",W379&lt;=Dashboard!$B$4)),"Critical",IF(OR(K379&gt;=Dashboard!$B$6,M379&gt;90),"High",IF(OR(M379&gt;60,W379=""),"Medium","Routine")))))</f>
        <v/>
      </c>
      <c r="Z379" s="24" t="n"/>
      <c r="AA379" s="25">
        <f>IF(A379="","",IF(COUNTIF($A$2:$A$501,A379)&gt;1,"Duplicate AR Record ID",IF(B379="","Missing clinic",IF(C379="","Missing account ID",IF(D379="","Missing payer",IF(F379="","Missing service date",IF(H379="","Missing original charge","")))))))</f>
        <v/>
      </c>
    </row>
    <row r="380">
      <c r="A380" s="18" t="n"/>
      <c r="B380" s="18" t="n"/>
      <c r="C380" s="18" t="n"/>
      <c r="D380" s="18" t="n"/>
      <c r="E380" s="18" t="n"/>
      <c r="F380" s="42" t="n"/>
      <c r="G380" s="42" t="n"/>
      <c r="H380" s="43" t="n"/>
      <c r="I380" s="43" t="n"/>
      <c r="J380" s="43" t="n"/>
      <c r="K380" s="44">
        <f>IF(A380="","",H380-I380-J380)</f>
        <v/>
      </c>
      <c r="L380" s="45">
        <f>IF(A380="","",IF(Dashboard!$B$5="Claim Submitted Date",IF(G380&lt;&gt;"",G380,F380),F380))</f>
        <v/>
      </c>
      <c r="M380" s="23">
        <f>IF(OR(A380="",L380="",Dashboard!$B$4=""),"",MAX(0,Dashboard!$B$4-L380))</f>
        <v/>
      </c>
      <c r="N380" s="23">
        <f>IF(M380="","",IF(M380&lt;=30,"0–30 Days",IF(M380&lt;=60,"31–60 Days",IF(M380&lt;=90,"61–90 Days",IF(M380&lt;=120,"91–120 Days","Over 120 Days")))))</f>
        <v/>
      </c>
      <c r="O380" s="44">
        <f>IF(A380="","",IF(N380="0–30 Days",K380,0))</f>
        <v/>
      </c>
      <c r="P380" s="44">
        <f>IF(A380="","",IF(N380="31–60 Days",K380,0))</f>
        <v/>
      </c>
      <c r="Q380" s="44">
        <f>IF(A380="","",IF(N380="61–90 Days",K380,0))</f>
        <v/>
      </c>
      <c r="R380" s="44">
        <f>IF(A380="","",IF(N380="91–120 Days",K380,0))</f>
        <v/>
      </c>
      <c r="S380" s="44">
        <f>IF(A380="","",IF(N380="Over 120 Days",K380,0))</f>
        <v/>
      </c>
      <c r="T380" s="18" t="n"/>
      <c r="U380" s="18" t="n"/>
      <c r="V380" s="42" t="n"/>
      <c r="W380" s="42" t="n"/>
      <c r="X380" s="18" t="n"/>
      <c r="Y380" s="23">
        <f>IF(A380="","",IF(K380&lt;=0,"Closed/Credit",IF(OR(U380="Yes",M380&gt;120,AND(W380&lt;&gt;"",W380&lt;=Dashboard!$B$4)),"Critical",IF(OR(K380&gt;=Dashboard!$B$6,M380&gt;90),"High",IF(OR(M380&gt;60,W380=""),"Medium","Routine")))))</f>
        <v/>
      </c>
      <c r="Z380" s="24" t="n"/>
      <c r="AA380" s="25">
        <f>IF(A380="","",IF(COUNTIF($A$2:$A$501,A380)&gt;1,"Duplicate AR Record ID",IF(B380="","Missing clinic",IF(C380="","Missing account ID",IF(D380="","Missing payer",IF(F380="","Missing service date",IF(H380="","Missing original charge","")))))))</f>
        <v/>
      </c>
    </row>
    <row r="381">
      <c r="A381" s="18" t="n"/>
      <c r="B381" s="18" t="n"/>
      <c r="C381" s="18" t="n"/>
      <c r="D381" s="18" t="n"/>
      <c r="E381" s="18" t="n"/>
      <c r="F381" s="42" t="n"/>
      <c r="G381" s="42" t="n"/>
      <c r="H381" s="43" t="n"/>
      <c r="I381" s="43" t="n"/>
      <c r="J381" s="43" t="n"/>
      <c r="K381" s="44">
        <f>IF(A381="","",H381-I381-J381)</f>
        <v/>
      </c>
      <c r="L381" s="45">
        <f>IF(A381="","",IF(Dashboard!$B$5="Claim Submitted Date",IF(G381&lt;&gt;"",G381,F381),F381))</f>
        <v/>
      </c>
      <c r="M381" s="23">
        <f>IF(OR(A381="",L381="",Dashboard!$B$4=""),"",MAX(0,Dashboard!$B$4-L381))</f>
        <v/>
      </c>
      <c r="N381" s="23">
        <f>IF(M381="","",IF(M381&lt;=30,"0–30 Days",IF(M381&lt;=60,"31–60 Days",IF(M381&lt;=90,"61–90 Days",IF(M381&lt;=120,"91–120 Days","Over 120 Days")))))</f>
        <v/>
      </c>
      <c r="O381" s="44">
        <f>IF(A381="","",IF(N381="0–30 Days",K381,0))</f>
        <v/>
      </c>
      <c r="P381" s="44">
        <f>IF(A381="","",IF(N381="31–60 Days",K381,0))</f>
        <v/>
      </c>
      <c r="Q381" s="44">
        <f>IF(A381="","",IF(N381="61–90 Days",K381,0))</f>
        <v/>
      </c>
      <c r="R381" s="44">
        <f>IF(A381="","",IF(N381="91–120 Days",K381,0))</f>
        <v/>
      </c>
      <c r="S381" s="44">
        <f>IF(A381="","",IF(N381="Over 120 Days",K381,0))</f>
        <v/>
      </c>
      <c r="T381" s="18" t="n"/>
      <c r="U381" s="18" t="n"/>
      <c r="V381" s="42" t="n"/>
      <c r="W381" s="42" t="n"/>
      <c r="X381" s="18" t="n"/>
      <c r="Y381" s="23">
        <f>IF(A381="","",IF(K381&lt;=0,"Closed/Credit",IF(OR(U381="Yes",M381&gt;120,AND(W381&lt;&gt;"",W381&lt;=Dashboard!$B$4)),"Critical",IF(OR(K381&gt;=Dashboard!$B$6,M381&gt;90),"High",IF(OR(M381&gt;60,W381=""),"Medium","Routine")))))</f>
        <v/>
      </c>
      <c r="Z381" s="24" t="n"/>
      <c r="AA381" s="25">
        <f>IF(A381="","",IF(COUNTIF($A$2:$A$501,A381)&gt;1,"Duplicate AR Record ID",IF(B381="","Missing clinic",IF(C381="","Missing account ID",IF(D381="","Missing payer",IF(F381="","Missing service date",IF(H381="","Missing original charge","")))))))</f>
        <v/>
      </c>
    </row>
    <row r="382">
      <c r="A382" s="18" t="n"/>
      <c r="B382" s="18" t="n"/>
      <c r="C382" s="18" t="n"/>
      <c r="D382" s="18" t="n"/>
      <c r="E382" s="18" t="n"/>
      <c r="F382" s="42" t="n"/>
      <c r="G382" s="42" t="n"/>
      <c r="H382" s="43" t="n"/>
      <c r="I382" s="43" t="n"/>
      <c r="J382" s="43" t="n"/>
      <c r="K382" s="44">
        <f>IF(A382="","",H382-I382-J382)</f>
        <v/>
      </c>
      <c r="L382" s="45">
        <f>IF(A382="","",IF(Dashboard!$B$5="Claim Submitted Date",IF(G382&lt;&gt;"",G382,F382),F382))</f>
        <v/>
      </c>
      <c r="M382" s="23">
        <f>IF(OR(A382="",L382="",Dashboard!$B$4=""),"",MAX(0,Dashboard!$B$4-L382))</f>
        <v/>
      </c>
      <c r="N382" s="23">
        <f>IF(M382="","",IF(M382&lt;=30,"0–30 Days",IF(M382&lt;=60,"31–60 Days",IF(M382&lt;=90,"61–90 Days",IF(M382&lt;=120,"91–120 Days","Over 120 Days")))))</f>
        <v/>
      </c>
      <c r="O382" s="44">
        <f>IF(A382="","",IF(N382="0–30 Days",K382,0))</f>
        <v/>
      </c>
      <c r="P382" s="44">
        <f>IF(A382="","",IF(N382="31–60 Days",K382,0))</f>
        <v/>
      </c>
      <c r="Q382" s="44">
        <f>IF(A382="","",IF(N382="61–90 Days",K382,0))</f>
        <v/>
      </c>
      <c r="R382" s="44">
        <f>IF(A382="","",IF(N382="91–120 Days",K382,0))</f>
        <v/>
      </c>
      <c r="S382" s="44">
        <f>IF(A382="","",IF(N382="Over 120 Days",K382,0))</f>
        <v/>
      </c>
      <c r="T382" s="18" t="n"/>
      <c r="U382" s="18" t="n"/>
      <c r="V382" s="42" t="n"/>
      <c r="W382" s="42" t="n"/>
      <c r="X382" s="18" t="n"/>
      <c r="Y382" s="23">
        <f>IF(A382="","",IF(K382&lt;=0,"Closed/Credit",IF(OR(U382="Yes",M382&gt;120,AND(W382&lt;&gt;"",W382&lt;=Dashboard!$B$4)),"Critical",IF(OR(K382&gt;=Dashboard!$B$6,M382&gt;90),"High",IF(OR(M382&gt;60,W382=""),"Medium","Routine")))))</f>
        <v/>
      </c>
      <c r="Z382" s="24" t="n"/>
      <c r="AA382" s="25">
        <f>IF(A382="","",IF(COUNTIF($A$2:$A$501,A382)&gt;1,"Duplicate AR Record ID",IF(B382="","Missing clinic",IF(C382="","Missing account ID",IF(D382="","Missing payer",IF(F382="","Missing service date",IF(H382="","Missing original charge","")))))))</f>
        <v/>
      </c>
    </row>
    <row r="383">
      <c r="A383" s="18" t="n"/>
      <c r="B383" s="18" t="n"/>
      <c r="C383" s="18" t="n"/>
      <c r="D383" s="18" t="n"/>
      <c r="E383" s="18" t="n"/>
      <c r="F383" s="42" t="n"/>
      <c r="G383" s="42" t="n"/>
      <c r="H383" s="43" t="n"/>
      <c r="I383" s="43" t="n"/>
      <c r="J383" s="43" t="n"/>
      <c r="K383" s="44">
        <f>IF(A383="","",H383-I383-J383)</f>
        <v/>
      </c>
      <c r="L383" s="45">
        <f>IF(A383="","",IF(Dashboard!$B$5="Claim Submitted Date",IF(G383&lt;&gt;"",G383,F383),F383))</f>
        <v/>
      </c>
      <c r="M383" s="23">
        <f>IF(OR(A383="",L383="",Dashboard!$B$4=""),"",MAX(0,Dashboard!$B$4-L383))</f>
        <v/>
      </c>
      <c r="N383" s="23">
        <f>IF(M383="","",IF(M383&lt;=30,"0–30 Days",IF(M383&lt;=60,"31–60 Days",IF(M383&lt;=90,"61–90 Days",IF(M383&lt;=120,"91–120 Days","Over 120 Days")))))</f>
        <v/>
      </c>
      <c r="O383" s="44">
        <f>IF(A383="","",IF(N383="0–30 Days",K383,0))</f>
        <v/>
      </c>
      <c r="P383" s="44">
        <f>IF(A383="","",IF(N383="31–60 Days",K383,0))</f>
        <v/>
      </c>
      <c r="Q383" s="44">
        <f>IF(A383="","",IF(N383="61–90 Days",K383,0))</f>
        <v/>
      </c>
      <c r="R383" s="44">
        <f>IF(A383="","",IF(N383="91–120 Days",K383,0))</f>
        <v/>
      </c>
      <c r="S383" s="44">
        <f>IF(A383="","",IF(N383="Over 120 Days",K383,0))</f>
        <v/>
      </c>
      <c r="T383" s="18" t="n"/>
      <c r="U383" s="18" t="n"/>
      <c r="V383" s="42" t="n"/>
      <c r="W383" s="42" t="n"/>
      <c r="X383" s="18" t="n"/>
      <c r="Y383" s="23">
        <f>IF(A383="","",IF(K383&lt;=0,"Closed/Credit",IF(OR(U383="Yes",M383&gt;120,AND(W383&lt;&gt;"",W383&lt;=Dashboard!$B$4)),"Critical",IF(OR(K383&gt;=Dashboard!$B$6,M383&gt;90),"High",IF(OR(M383&gt;60,W383=""),"Medium","Routine")))))</f>
        <v/>
      </c>
      <c r="Z383" s="24" t="n"/>
      <c r="AA383" s="25">
        <f>IF(A383="","",IF(COUNTIF($A$2:$A$501,A383)&gt;1,"Duplicate AR Record ID",IF(B383="","Missing clinic",IF(C383="","Missing account ID",IF(D383="","Missing payer",IF(F383="","Missing service date",IF(H383="","Missing original charge","")))))))</f>
        <v/>
      </c>
    </row>
    <row r="384">
      <c r="A384" s="18" t="n"/>
      <c r="B384" s="18" t="n"/>
      <c r="C384" s="18" t="n"/>
      <c r="D384" s="18" t="n"/>
      <c r="E384" s="18" t="n"/>
      <c r="F384" s="42" t="n"/>
      <c r="G384" s="42" t="n"/>
      <c r="H384" s="43" t="n"/>
      <c r="I384" s="43" t="n"/>
      <c r="J384" s="43" t="n"/>
      <c r="K384" s="44">
        <f>IF(A384="","",H384-I384-J384)</f>
        <v/>
      </c>
      <c r="L384" s="45">
        <f>IF(A384="","",IF(Dashboard!$B$5="Claim Submitted Date",IF(G384&lt;&gt;"",G384,F384),F384))</f>
        <v/>
      </c>
      <c r="M384" s="23">
        <f>IF(OR(A384="",L384="",Dashboard!$B$4=""),"",MAX(0,Dashboard!$B$4-L384))</f>
        <v/>
      </c>
      <c r="N384" s="23">
        <f>IF(M384="","",IF(M384&lt;=30,"0–30 Days",IF(M384&lt;=60,"31–60 Days",IF(M384&lt;=90,"61–90 Days",IF(M384&lt;=120,"91–120 Days","Over 120 Days")))))</f>
        <v/>
      </c>
      <c r="O384" s="44">
        <f>IF(A384="","",IF(N384="0–30 Days",K384,0))</f>
        <v/>
      </c>
      <c r="P384" s="44">
        <f>IF(A384="","",IF(N384="31–60 Days",K384,0))</f>
        <v/>
      </c>
      <c r="Q384" s="44">
        <f>IF(A384="","",IF(N384="61–90 Days",K384,0))</f>
        <v/>
      </c>
      <c r="R384" s="44">
        <f>IF(A384="","",IF(N384="91–120 Days",K384,0))</f>
        <v/>
      </c>
      <c r="S384" s="44">
        <f>IF(A384="","",IF(N384="Over 120 Days",K384,0))</f>
        <v/>
      </c>
      <c r="T384" s="18" t="n"/>
      <c r="U384" s="18" t="n"/>
      <c r="V384" s="42" t="n"/>
      <c r="W384" s="42" t="n"/>
      <c r="X384" s="18" t="n"/>
      <c r="Y384" s="23">
        <f>IF(A384="","",IF(K384&lt;=0,"Closed/Credit",IF(OR(U384="Yes",M384&gt;120,AND(W384&lt;&gt;"",W384&lt;=Dashboard!$B$4)),"Critical",IF(OR(K384&gt;=Dashboard!$B$6,M384&gt;90),"High",IF(OR(M384&gt;60,W384=""),"Medium","Routine")))))</f>
        <v/>
      </c>
      <c r="Z384" s="24" t="n"/>
      <c r="AA384" s="25">
        <f>IF(A384="","",IF(COUNTIF($A$2:$A$501,A384)&gt;1,"Duplicate AR Record ID",IF(B384="","Missing clinic",IF(C384="","Missing account ID",IF(D384="","Missing payer",IF(F384="","Missing service date",IF(H384="","Missing original charge","")))))))</f>
        <v/>
      </c>
    </row>
    <row r="385">
      <c r="A385" s="18" t="n"/>
      <c r="B385" s="18" t="n"/>
      <c r="C385" s="18" t="n"/>
      <c r="D385" s="18" t="n"/>
      <c r="E385" s="18" t="n"/>
      <c r="F385" s="42" t="n"/>
      <c r="G385" s="42" t="n"/>
      <c r="H385" s="43" t="n"/>
      <c r="I385" s="43" t="n"/>
      <c r="J385" s="43" t="n"/>
      <c r="K385" s="44">
        <f>IF(A385="","",H385-I385-J385)</f>
        <v/>
      </c>
      <c r="L385" s="45">
        <f>IF(A385="","",IF(Dashboard!$B$5="Claim Submitted Date",IF(G385&lt;&gt;"",G385,F385),F385))</f>
        <v/>
      </c>
      <c r="M385" s="23">
        <f>IF(OR(A385="",L385="",Dashboard!$B$4=""),"",MAX(0,Dashboard!$B$4-L385))</f>
        <v/>
      </c>
      <c r="N385" s="23">
        <f>IF(M385="","",IF(M385&lt;=30,"0–30 Days",IF(M385&lt;=60,"31–60 Days",IF(M385&lt;=90,"61–90 Days",IF(M385&lt;=120,"91–120 Days","Over 120 Days")))))</f>
        <v/>
      </c>
      <c r="O385" s="44">
        <f>IF(A385="","",IF(N385="0–30 Days",K385,0))</f>
        <v/>
      </c>
      <c r="P385" s="44">
        <f>IF(A385="","",IF(N385="31–60 Days",K385,0))</f>
        <v/>
      </c>
      <c r="Q385" s="44">
        <f>IF(A385="","",IF(N385="61–90 Days",K385,0))</f>
        <v/>
      </c>
      <c r="R385" s="44">
        <f>IF(A385="","",IF(N385="91–120 Days",K385,0))</f>
        <v/>
      </c>
      <c r="S385" s="44">
        <f>IF(A385="","",IF(N385="Over 120 Days",K385,0))</f>
        <v/>
      </c>
      <c r="T385" s="18" t="n"/>
      <c r="U385" s="18" t="n"/>
      <c r="V385" s="42" t="n"/>
      <c r="W385" s="42" t="n"/>
      <c r="X385" s="18" t="n"/>
      <c r="Y385" s="23">
        <f>IF(A385="","",IF(K385&lt;=0,"Closed/Credit",IF(OR(U385="Yes",M385&gt;120,AND(W385&lt;&gt;"",W385&lt;=Dashboard!$B$4)),"Critical",IF(OR(K385&gt;=Dashboard!$B$6,M385&gt;90),"High",IF(OR(M385&gt;60,W385=""),"Medium","Routine")))))</f>
        <v/>
      </c>
      <c r="Z385" s="24" t="n"/>
      <c r="AA385" s="25">
        <f>IF(A385="","",IF(COUNTIF($A$2:$A$501,A385)&gt;1,"Duplicate AR Record ID",IF(B385="","Missing clinic",IF(C385="","Missing account ID",IF(D385="","Missing payer",IF(F385="","Missing service date",IF(H385="","Missing original charge","")))))))</f>
        <v/>
      </c>
    </row>
    <row r="386">
      <c r="A386" s="18" t="n"/>
      <c r="B386" s="18" t="n"/>
      <c r="C386" s="18" t="n"/>
      <c r="D386" s="18" t="n"/>
      <c r="E386" s="18" t="n"/>
      <c r="F386" s="42" t="n"/>
      <c r="G386" s="42" t="n"/>
      <c r="H386" s="43" t="n"/>
      <c r="I386" s="43" t="n"/>
      <c r="J386" s="43" t="n"/>
      <c r="K386" s="44">
        <f>IF(A386="","",H386-I386-J386)</f>
        <v/>
      </c>
      <c r="L386" s="45">
        <f>IF(A386="","",IF(Dashboard!$B$5="Claim Submitted Date",IF(G386&lt;&gt;"",G386,F386),F386))</f>
        <v/>
      </c>
      <c r="M386" s="23">
        <f>IF(OR(A386="",L386="",Dashboard!$B$4=""),"",MAX(0,Dashboard!$B$4-L386))</f>
        <v/>
      </c>
      <c r="N386" s="23">
        <f>IF(M386="","",IF(M386&lt;=30,"0–30 Days",IF(M386&lt;=60,"31–60 Days",IF(M386&lt;=90,"61–90 Days",IF(M386&lt;=120,"91–120 Days","Over 120 Days")))))</f>
        <v/>
      </c>
      <c r="O386" s="44">
        <f>IF(A386="","",IF(N386="0–30 Days",K386,0))</f>
        <v/>
      </c>
      <c r="P386" s="44">
        <f>IF(A386="","",IF(N386="31–60 Days",K386,0))</f>
        <v/>
      </c>
      <c r="Q386" s="44">
        <f>IF(A386="","",IF(N386="61–90 Days",K386,0))</f>
        <v/>
      </c>
      <c r="R386" s="44">
        <f>IF(A386="","",IF(N386="91–120 Days",K386,0))</f>
        <v/>
      </c>
      <c r="S386" s="44">
        <f>IF(A386="","",IF(N386="Over 120 Days",K386,0))</f>
        <v/>
      </c>
      <c r="T386" s="18" t="n"/>
      <c r="U386" s="18" t="n"/>
      <c r="V386" s="42" t="n"/>
      <c r="W386" s="42" t="n"/>
      <c r="X386" s="18" t="n"/>
      <c r="Y386" s="23">
        <f>IF(A386="","",IF(K386&lt;=0,"Closed/Credit",IF(OR(U386="Yes",M386&gt;120,AND(W386&lt;&gt;"",W386&lt;=Dashboard!$B$4)),"Critical",IF(OR(K386&gt;=Dashboard!$B$6,M386&gt;90),"High",IF(OR(M386&gt;60,W386=""),"Medium","Routine")))))</f>
        <v/>
      </c>
      <c r="Z386" s="24" t="n"/>
      <c r="AA386" s="25">
        <f>IF(A386="","",IF(COUNTIF($A$2:$A$501,A386)&gt;1,"Duplicate AR Record ID",IF(B386="","Missing clinic",IF(C386="","Missing account ID",IF(D386="","Missing payer",IF(F386="","Missing service date",IF(H386="","Missing original charge","")))))))</f>
        <v/>
      </c>
    </row>
    <row r="387">
      <c r="A387" s="18" t="n"/>
      <c r="B387" s="18" t="n"/>
      <c r="C387" s="18" t="n"/>
      <c r="D387" s="18" t="n"/>
      <c r="E387" s="18" t="n"/>
      <c r="F387" s="42" t="n"/>
      <c r="G387" s="42" t="n"/>
      <c r="H387" s="43" t="n"/>
      <c r="I387" s="43" t="n"/>
      <c r="J387" s="43" t="n"/>
      <c r="K387" s="44">
        <f>IF(A387="","",H387-I387-J387)</f>
        <v/>
      </c>
      <c r="L387" s="45">
        <f>IF(A387="","",IF(Dashboard!$B$5="Claim Submitted Date",IF(G387&lt;&gt;"",G387,F387),F387))</f>
        <v/>
      </c>
      <c r="M387" s="23">
        <f>IF(OR(A387="",L387="",Dashboard!$B$4=""),"",MAX(0,Dashboard!$B$4-L387))</f>
        <v/>
      </c>
      <c r="N387" s="23">
        <f>IF(M387="","",IF(M387&lt;=30,"0–30 Days",IF(M387&lt;=60,"31–60 Days",IF(M387&lt;=90,"61–90 Days",IF(M387&lt;=120,"91–120 Days","Over 120 Days")))))</f>
        <v/>
      </c>
      <c r="O387" s="44">
        <f>IF(A387="","",IF(N387="0–30 Days",K387,0))</f>
        <v/>
      </c>
      <c r="P387" s="44">
        <f>IF(A387="","",IF(N387="31–60 Days",K387,0))</f>
        <v/>
      </c>
      <c r="Q387" s="44">
        <f>IF(A387="","",IF(N387="61–90 Days",K387,0))</f>
        <v/>
      </c>
      <c r="R387" s="44">
        <f>IF(A387="","",IF(N387="91–120 Days",K387,0))</f>
        <v/>
      </c>
      <c r="S387" s="44">
        <f>IF(A387="","",IF(N387="Over 120 Days",K387,0))</f>
        <v/>
      </c>
      <c r="T387" s="18" t="n"/>
      <c r="U387" s="18" t="n"/>
      <c r="V387" s="42" t="n"/>
      <c r="W387" s="42" t="n"/>
      <c r="X387" s="18" t="n"/>
      <c r="Y387" s="23">
        <f>IF(A387="","",IF(K387&lt;=0,"Closed/Credit",IF(OR(U387="Yes",M387&gt;120,AND(W387&lt;&gt;"",W387&lt;=Dashboard!$B$4)),"Critical",IF(OR(K387&gt;=Dashboard!$B$6,M387&gt;90),"High",IF(OR(M387&gt;60,W387=""),"Medium","Routine")))))</f>
        <v/>
      </c>
      <c r="Z387" s="24" t="n"/>
      <c r="AA387" s="25">
        <f>IF(A387="","",IF(COUNTIF($A$2:$A$501,A387)&gt;1,"Duplicate AR Record ID",IF(B387="","Missing clinic",IF(C387="","Missing account ID",IF(D387="","Missing payer",IF(F387="","Missing service date",IF(H387="","Missing original charge","")))))))</f>
        <v/>
      </c>
    </row>
    <row r="388">
      <c r="A388" s="18" t="n"/>
      <c r="B388" s="18" t="n"/>
      <c r="C388" s="18" t="n"/>
      <c r="D388" s="18" t="n"/>
      <c r="E388" s="18" t="n"/>
      <c r="F388" s="42" t="n"/>
      <c r="G388" s="42" t="n"/>
      <c r="H388" s="43" t="n"/>
      <c r="I388" s="43" t="n"/>
      <c r="J388" s="43" t="n"/>
      <c r="K388" s="44">
        <f>IF(A388="","",H388-I388-J388)</f>
        <v/>
      </c>
      <c r="L388" s="45">
        <f>IF(A388="","",IF(Dashboard!$B$5="Claim Submitted Date",IF(G388&lt;&gt;"",G388,F388),F388))</f>
        <v/>
      </c>
      <c r="M388" s="23">
        <f>IF(OR(A388="",L388="",Dashboard!$B$4=""),"",MAX(0,Dashboard!$B$4-L388))</f>
        <v/>
      </c>
      <c r="N388" s="23">
        <f>IF(M388="","",IF(M388&lt;=30,"0–30 Days",IF(M388&lt;=60,"31–60 Days",IF(M388&lt;=90,"61–90 Days",IF(M388&lt;=120,"91–120 Days","Over 120 Days")))))</f>
        <v/>
      </c>
      <c r="O388" s="44">
        <f>IF(A388="","",IF(N388="0–30 Days",K388,0))</f>
        <v/>
      </c>
      <c r="P388" s="44">
        <f>IF(A388="","",IF(N388="31–60 Days",K388,0))</f>
        <v/>
      </c>
      <c r="Q388" s="44">
        <f>IF(A388="","",IF(N388="61–90 Days",K388,0))</f>
        <v/>
      </c>
      <c r="R388" s="44">
        <f>IF(A388="","",IF(N388="91–120 Days",K388,0))</f>
        <v/>
      </c>
      <c r="S388" s="44">
        <f>IF(A388="","",IF(N388="Over 120 Days",K388,0))</f>
        <v/>
      </c>
      <c r="T388" s="18" t="n"/>
      <c r="U388" s="18" t="n"/>
      <c r="V388" s="42" t="n"/>
      <c r="W388" s="42" t="n"/>
      <c r="X388" s="18" t="n"/>
      <c r="Y388" s="23">
        <f>IF(A388="","",IF(K388&lt;=0,"Closed/Credit",IF(OR(U388="Yes",M388&gt;120,AND(W388&lt;&gt;"",W388&lt;=Dashboard!$B$4)),"Critical",IF(OR(K388&gt;=Dashboard!$B$6,M388&gt;90),"High",IF(OR(M388&gt;60,W388=""),"Medium","Routine")))))</f>
        <v/>
      </c>
      <c r="Z388" s="24" t="n"/>
      <c r="AA388" s="25">
        <f>IF(A388="","",IF(COUNTIF($A$2:$A$501,A388)&gt;1,"Duplicate AR Record ID",IF(B388="","Missing clinic",IF(C388="","Missing account ID",IF(D388="","Missing payer",IF(F388="","Missing service date",IF(H388="","Missing original charge","")))))))</f>
        <v/>
      </c>
    </row>
    <row r="389">
      <c r="A389" s="18" t="n"/>
      <c r="B389" s="18" t="n"/>
      <c r="C389" s="18" t="n"/>
      <c r="D389" s="18" t="n"/>
      <c r="E389" s="18" t="n"/>
      <c r="F389" s="42" t="n"/>
      <c r="G389" s="42" t="n"/>
      <c r="H389" s="43" t="n"/>
      <c r="I389" s="43" t="n"/>
      <c r="J389" s="43" t="n"/>
      <c r="K389" s="44">
        <f>IF(A389="","",H389-I389-J389)</f>
        <v/>
      </c>
      <c r="L389" s="45">
        <f>IF(A389="","",IF(Dashboard!$B$5="Claim Submitted Date",IF(G389&lt;&gt;"",G389,F389),F389))</f>
        <v/>
      </c>
      <c r="M389" s="23">
        <f>IF(OR(A389="",L389="",Dashboard!$B$4=""),"",MAX(0,Dashboard!$B$4-L389))</f>
        <v/>
      </c>
      <c r="N389" s="23">
        <f>IF(M389="","",IF(M389&lt;=30,"0–30 Days",IF(M389&lt;=60,"31–60 Days",IF(M389&lt;=90,"61–90 Days",IF(M389&lt;=120,"91–120 Days","Over 120 Days")))))</f>
        <v/>
      </c>
      <c r="O389" s="44">
        <f>IF(A389="","",IF(N389="0–30 Days",K389,0))</f>
        <v/>
      </c>
      <c r="P389" s="44">
        <f>IF(A389="","",IF(N389="31–60 Days",K389,0))</f>
        <v/>
      </c>
      <c r="Q389" s="44">
        <f>IF(A389="","",IF(N389="61–90 Days",K389,0))</f>
        <v/>
      </c>
      <c r="R389" s="44">
        <f>IF(A389="","",IF(N389="91–120 Days",K389,0))</f>
        <v/>
      </c>
      <c r="S389" s="44">
        <f>IF(A389="","",IF(N389="Over 120 Days",K389,0))</f>
        <v/>
      </c>
      <c r="T389" s="18" t="n"/>
      <c r="U389" s="18" t="n"/>
      <c r="V389" s="42" t="n"/>
      <c r="W389" s="42" t="n"/>
      <c r="X389" s="18" t="n"/>
      <c r="Y389" s="23">
        <f>IF(A389="","",IF(K389&lt;=0,"Closed/Credit",IF(OR(U389="Yes",M389&gt;120,AND(W389&lt;&gt;"",W389&lt;=Dashboard!$B$4)),"Critical",IF(OR(K389&gt;=Dashboard!$B$6,M389&gt;90),"High",IF(OR(M389&gt;60,W389=""),"Medium","Routine")))))</f>
        <v/>
      </c>
      <c r="Z389" s="24" t="n"/>
      <c r="AA389" s="25">
        <f>IF(A389="","",IF(COUNTIF($A$2:$A$501,A389)&gt;1,"Duplicate AR Record ID",IF(B389="","Missing clinic",IF(C389="","Missing account ID",IF(D389="","Missing payer",IF(F389="","Missing service date",IF(H389="","Missing original charge","")))))))</f>
        <v/>
      </c>
    </row>
    <row r="390">
      <c r="A390" s="18" t="n"/>
      <c r="B390" s="18" t="n"/>
      <c r="C390" s="18" t="n"/>
      <c r="D390" s="18" t="n"/>
      <c r="E390" s="18" t="n"/>
      <c r="F390" s="42" t="n"/>
      <c r="G390" s="42" t="n"/>
      <c r="H390" s="43" t="n"/>
      <c r="I390" s="43" t="n"/>
      <c r="J390" s="43" t="n"/>
      <c r="K390" s="44">
        <f>IF(A390="","",H390-I390-J390)</f>
        <v/>
      </c>
      <c r="L390" s="45">
        <f>IF(A390="","",IF(Dashboard!$B$5="Claim Submitted Date",IF(G390&lt;&gt;"",G390,F390),F390))</f>
        <v/>
      </c>
      <c r="M390" s="23">
        <f>IF(OR(A390="",L390="",Dashboard!$B$4=""),"",MAX(0,Dashboard!$B$4-L390))</f>
        <v/>
      </c>
      <c r="N390" s="23">
        <f>IF(M390="","",IF(M390&lt;=30,"0–30 Days",IF(M390&lt;=60,"31–60 Days",IF(M390&lt;=90,"61–90 Days",IF(M390&lt;=120,"91–120 Days","Over 120 Days")))))</f>
        <v/>
      </c>
      <c r="O390" s="44">
        <f>IF(A390="","",IF(N390="0–30 Days",K390,0))</f>
        <v/>
      </c>
      <c r="P390" s="44">
        <f>IF(A390="","",IF(N390="31–60 Days",K390,0))</f>
        <v/>
      </c>
      <c r="Q390" s="44">
        <f>IF(A390="","",IF(N390="61–90 Days",K390,0))</f>
        <v/>
      </c>
      <c r="R390" s="44">
        <f>IF(A390="","",IF(N390="91–120 Days",K390,0))</f>
        <v/>
      </c>
      <c r="S390" s="44">
        <f>IF(A390="","",IF(N390="Over 120 Days",K390,0))</f>
        <v/>
      </c>
      <c r="T390" s="18" t="n"/>
      <c r="U390" s="18" t="n"/>
      <c r="V390" s="42" t="n"/>
      <c r="W390" s="42" t="n"/>
      <c r="X390" s="18" t="n"/>
      <c r="Y390" s="23">
        <f>IF(A390="","",IF(K390&lt;=0,"Closed/Credit",IF(OR(U390="Yes",M390&gt;120,AND(W390&lt;&gt;"",W390&lt;=Dashboard!$B$4)),"Critical",IF(OR(K390&gt;=Dashboard!$B$6,M390&gt;90),"High",IF(OR(M390&gt;60,W390=""),"Medium","Routine")))))</f>
        <v/>
      </c>
      <c r="Z390" s="24" t="n"/>
      <c r="AA390" s="25">
        <f>IF(A390="","",IF(COUNTIF($A$2:$A$501,A390)&gt;1,"Duplicate AR Record ID",IF(B390="","Missing clinic",IF(C390="","Missing account ID",IF(D390="","Missing payer",IF(F390="","Missing service date",IF(H390="","Missing original charge","")))))))</f>
        <v/>
      </c>
    </row>
    <row r="391">
      <c r="A391" s="18" t="n"/>
      <c r="B391" s="18" t="n"/>
      <c r="C391" s="18" t="n"/>
      <c r="D391" s="18" t="n"/>
      <c r="E391" s="18" t="n"/>
      <c r="F391" s="42" t="n"/>
      <c r="G391" s="42" t="n"/>
      <c r="H391" s="43" t="n"/>
      <c r="I391" s="43" t="n"/>
      <c r="J391" s="43" t="n"/>
      <c r="K391" s="44">
        <f>IF(A391="","",H391-I391-J391)</f>
        <v/>
      </c>
      <c r="L391" s="45">
        <f>IF(A391="","",IF(Dashboard!$B$5="Claim Submitted Date",IF(G391&lt;&gt;"",G391,F391),F391))</f>
        <v/>
      </c>
      <c r="M391" s="23">
        <f>IF(OR(A391="",L391="",Dashboard!$B$4=""),"",MAX(0,Dashboard!$B$4-L391))</f>
        <v/>
      </c>
      <c r="N391" s="23">
        <f>IF(M391="","",IF(M391&lt;=30,"0–30 Days",IF(M391&lt;=60,"31–60 Days",IF(M391&lt;=90,"61–90 Days",IF(M391&lt;=120,"91–120 Days","Over 120 Days")))))</f>
        <v/>
      </c>
      <c r="O391" s="44">
        <f>IF(A391="","",IF(N391="0–30 Days",K391,0))</f>
        <v/>
      </c>
      <c r="P391" s="44">
        <f>IF(A391="","",IF(N391="31–60 Days",K391,0))</f>
        <v/>
      </c>
      <c r="Q391" s="44">
        <f>IF(A391="","",IF(N391="61–90 Days",K391,0))</f>
        <v/>
      </c>
      <c r="R391" s="44">
        <f>IF(A391="","",IF(N391="91–120 Days",K391,0))</f>
        <v/>
      </c>
      <c r="S391" s="44">
        <f>IF(A391="","",IF(N391="Over 120 Days",K391,0))</f>
        <v/>
      </c>
      <c r="T391" s="18" t="n"/>
      <c r="U391" s="18" t="n"/>
      <c r="V391" s="42" t="n"/>
      <c r="W391" s="42" t="n"/>
      <c r="X391" s="18" t="n"/>
      <c r="Y391" s="23">
        <f>IF(A391="","",IF(K391&lt;=0,"Closed/Credit",IF(OR(U391="Yes",M391&gt;120,AND(W391&lt;&gt;"",W391&lt;=Dashboard!$B$4)),"Critical",IF(OR(K391&gt;=Dashboard!$B$6,M391&gt;90),"High",IF(OR(M391&gt;60,W391=""),"Medium","Routine")))))</f>
        <v/>
      </c>
      <c r="Z391" s="24" t="n"/>
      <c r="AA391" s="25">
        <f>IF(A391="","",IF(COUNTIF($A$2:$A$501,A391)&gt;1,"Duplicate AR Record ID",IF(B391="","Missing clinic",IF(C391="","Missing account ID",IF(D391="","Missing payer",IF(F391="","Missing service date",IF(H391="","Missing original charge","")))))))</f>
        <v/>
      </c>
    </row>
    <row r="392">
      <c r="A392" s="18" t="n"/>
      <c r="B392" s="18" t="n"/>
      <c r="C392" s="18" t="n"/>
      <c r="D392" s="18" t="n"/>
      <c r="E392" s="18" t="n"/>
      <c r="F392" s="42" t="n"/>
      <c r="G392" s="42" t="n"/>
      <c r="H392" s="43" t="n"/>
      <c r="I392" s="43" t="n"/>
      <c r="J392" s="43" t="n"/>
      <c r="K392" s="44">
        <f>IF(A392="","",H392-I392-J392)</f>
        <v/>
      </c>
      <c r="L392" s="45">
        <f>IF(A392="","",IF(Dashboard!$B$5="Claim Submitted Date",IF(G392&lt;&gt;"",G392,F392),F392))</f>
        <v/>
      </c>
      <c r="M392" s="23">
        <f>IF(OR(A392="",L392="",Dashboard!$B$4=""),"",MAX(0,Dashboard!$B$4-L392))</f>
        <v/>
      </c>
      <c r="N392" s="23">
        <f>IF(M392="","",IF(M392&lt;=30,"0–30 Days",IF(M392&lt;=60,"31–60 Days",IF(M392&lt;=90,"61–90 Days",IF(M392&lt;=120,"91–120 Days","Over 120 Days")))))</f>
        <v/>
      </c>
      <c r="O392" s="44">
        <f>IF(A392="","",IF(N392="0–30 Days",K392,0))</f>
        <v/>
      </c>
      <c r="P392" s="44">
        <f>IF(A392="","",IF(N392="31–60 Days",K392,0))</f>
        <v/>
      </c>
      <c r="Q392" s="44">
        <f>IF(A392="","",IF(N392="61–90 Days",K392,0))</f>
        <v/>
      </c>
      <c r="R392" s="44">
        <f>IF(A392="","",IF(N392="91–120 Days",K392,0))</f>
        <v/>
      </c>
      <c r="S392" s="44">
        <f>IF(A392="","",IF(N392="Over 120 Days",K392,0))</f>
        <v/>
      </c>
      <c r="T392" s="18" t="n"/>
      <c r="U392" s="18" t="n"/>
      <c r="V392" s="42" t="n"/>
      <c r="W392" s="42" t="n"/>
      <c r="X392" s="18" t="n"/>
      <c r="Y392" s="23">
        <f>IF(A392="","",IF(K392&lt;=0,"Closed/Credit",IF(OR(U392="Yes",M392&gt;120,AND(W392&lt;&gt;"",W392&lt;=Dashboard!$B$4)),"Critical",IF(OR(K392&gt;=Dashboard!$B$6,M392&gt;90),"High",IF(OR(M392&gt;60,W392=""),"Medium","Routine")))))</f>
        <v/>
      </c>
      <c r="Z392" s="24" t="n"/>
      <c r="AA392" s="25">
        <f>IF(A392="","",IF(COUNTIF($A$2:$A$501,A392)&gt;1,"Duplicate AR Record ID",IF(B392="","Missing clinic",IF(C392="","Missing account ID",IF(D392="","Missing payer",IF(F392="","Missing service date",IF(H392="","Missing original charge","")))))))</f>
        <v/>
      </c>
    </row>
    <row r="393">
      <c r="A393" s="18" t="n"/>
      <c r="B393" s="18" t="n"/>
      <c r="C393" s="18" t="n"/>
      <c r="D393" s="18" t="n"/>
      <c r="E393" s="18" t="n"/>
      <c r="F393" s="42" t="n"/>
      <c r="G393" s="42" t="n"/>
      <c r="H393" s="43" t="n"/>
      <c r="I393" s="43" t="n"/>
      <c r="J393" s="43" t="n"/>
      <c r="K393" s="44">
        <f>IF(A393="","",H393-I393-J393)</f>
        <v/>
      </c>
      <c r="L393" s="45">
        <f>IF(A393="","",IF(Dashboard!$B$5="Claim Submitted Date",IF(G393&lt;&gt;"",G393,F393),F393))</f>
        <v/>
      </c>
      <c r="M393" s="23">
        <f>IF(OR(A393="",L393="",Dashboard!$B$4=""),"",MAX(0,Dashboard!$B$4-L393))</f>
        <v/>
      </c>
      <c r="N393" s="23">
        <f>IF(M393="","",IF(M393&lt;=30,"0–30 Days",IF(M393&lt;=60,"31–60 Days",IF(M393&lt;=90,"61–90 Days",IF(M393&lt;=120,"91–120 Days","Over 120 Days")))))</f>
        <v/>
      </c>
      <c r="O393" s="44">
        <f>IF(A393="","",IF(N393="0–30 Days",K393,0))</f>
        <v/>
      </c>
      <c r="P393" s="44">
        <f>IF(A393="","",IF(N393="31–60 Days",K393,0))</f>
        <v/>
      </c>
      <c r="Q393" s="44">
        <f>IF(A393="","",IF(N393="61–90 Days",K393,0))</f>
        <v/>
      </c>
      <c r="R393" s="44">
        <f>IF(A393="","",IF(N393="91–120 Days",K393,0))</f>
        <v/>
      </c>
      <c r="S393" s="44">
        <f>IF(A393="","",IF(N393="Over 120 Days",K393,0))</f>
        <v/>
      </c>
      <c r="T393" s="18" t="n"/>
      <c r="U393" s="18" t="n"/>
      <c r="V393" s="42" t="n"/>
      <c r="W393" s="42" t="n"/>
      <c r="X393" s="18" t="n"/>
      <c r="Y393" s="23">
        <f>IF(A393="","",IF(K393&lt;=0,"Closed/Credit",IF(OR(U393="Yes",M393&gt;120,AND(W393&lt;&gt;"",W393&lt;=Dashboard!$B$4)),"Critical",IF(OR(K393&gt;=Dashboard!$B$6,M393&gt;90),"High",IF(OR(M393&gt;60,W393=""),"Medium","Routine")))))</f>
        <v/>
      </c>
      <c r="Z393" s="24" t="n"/>
      <c r="AA393" s="25">
        <f>IF(A393="","",IF(COUNTIF($A$2:$A$501,A393)&gt;1,"Duplicate AR Record ID",IF(B393="","Missing clinic",IF(C393="","Missing account ID",IF(D393="","Missing payer",IF(F393="","Missing service date",IF(H393="","Missing original charge","")))))))</f>
        <v/>
      </c>
    </row>
    <row r="394">
      <c r="A394" s="18" t="n"/>
      <c r="B394" s="18" t="n"/>
      <c r="C394" s="18" t="n"/>
      <c r="D394" s="18" t="n"/>
      <c r="E394" s="18" t="n"/>
      <c r="F394" s="42" t="n"/>
      <c r="G394" s="42" t="n"/>
      <c r="H394" s="43" t="n"/>
      <c r="I394" s="43" t="n"/>
      <c r="J394" s="43" t="n"/>
      <c r="K394" s="44">
        <f>IF(A394="","",H394-I394-J394)</f>
        <v/>
      </c>
      <c r="L394" s="45">
        <f>IF(A394="","",IF(Dashboard!$B$5="Claim Submitted Date",IF(G394&lt;&gt;"",G394,F394),F394))</f>
        <v/>
      </c>
      <c r="M394" s="23">
        <f>IF(OR(A394="",L394="",Dashboard!$B$4=""),"",MAX(0,Dashboard!$B$4-L394))</f>
        <v/>
      </c>
      <c r="N394" s="23">
        <f>IF(M394="","",IF(M394&lt;=30,"0–30 Days",IF(M394&lt;=60,"31–60 Days",IF(M394&lt;=90,"61–90 Days",IF(M394&lt;=120,"91–120 Days","Over 120 Days")))))</f>
        <v/>
      </c>
      <c r="O394" s="44">
        <f>IF(A394="","",IF(N394="0–30 Days",K394,0))</f>
        <v/>
      </c>
      <c r="P394" s="44">
        <f>IF(A394="","",IF(N394="31–60 Days",K394,0))</f>
        <v/>
      </c>
      <c r="Q394" s="44">
        <f>IF(A394="","",IF(N394="61–90 Days",K394,0))</f>
        <v/>
      </c>
      <c r="R394" s="44">
        <f>IF(A394="","",IF(N394="91–120 Days",K394,0))</f>
        <v/>
      </c>
      <c r="S394" s="44">
        <f>IF(A394="","",IF(N394="Over 120 Days",K394,0))</f>
        <v/>
      </c>
      <c r="T394" s="18" t="n"/>
      <c r="U394" s="18" t="n"/>
      <c r="V394" s="42" t="n"/>
      <c r="W394" s="42" t="n"/>
      <c r="X394" s="18" t="n"/>
      <c r="Y394" s="23">
        <f>IF(A394="","",IF(K394&lt;=0,"Closed/Credit",IF(OR(U394="Yes",M394&gt;120,AND(W394&lt;&gt;"",W394&lt;=Dashboard!$B$4)),"Critical",IF(OR(K394&gt;=Dashboard!$B$6,M394&gt;90),"High",IF(OR(M394&gt;60,W394=""),"Medium","Routine")))))</f>
        <v/>
      </c>
      <c r="Z394" s="24" t="n"/>
      <c r="AA394" s="25">
        <f>IF(A394="","",IF(COUNTIF($A$2:$A$501,A394)&gt;1,"Duplicate AR Record ID",IF(B394="","Missing clinic",IF(C394="","Missing account ID",IF(D394="","Missing payer",IF(F394="","Missing service date",IF(H394="","Missing original charge","")))))))</f>
        <v/>
      </c>
    </row>
    <row r="395">
      <c r="A395" s="18" t="n"/>
      <c r="B395" s="18" t="n"/>
      <c r="C395" s="18" t="n"/>
      <c r="D395" s="18" t="n"/>
      <c r="E395" s="18" t="n"/>
      <c r="F395" s="42" t="n"/>
      <c r="G395" s="42" t="n"/>
      <c r="H395" s="43" t="n"/>
      <c r="I395" s="43" t="n"/>
      <c r="J395" s="43" t="n"/>
      <c r="K395" s="44">
        <f>IF(A395="","",H395-I395-J395)</f>
        <v/>
      </c>
      <c r="L395" s="45">
        <f>IF(A395="","",IF(Dashboard!$B$5="Claim Submitted Date",IF(G395&lt;&gt;"",G395,F395),F395))</f>
        <v/>
      </c>
      <c r="M395" s="23">
        <f>IF(OR(A395="",L395="",Dashboard!$B$4=""),"",MAX(0,Dashboard!$B$4-L395))</f>
        <v/>
      </c>
      <c r="N395" s="23">
        <f>IF(M395="","",IF(M395&lt;=30,"0–30 Days",IF(M395&lt;=60,"31–60 Days",IF(M395&lt;=90,"61–90 Days",IF(M395&lt;=120,"91–120 Days","Over 120 Days")))))</f>
        <v/>
      </c>
      <c r="O395" s="44">
        <f>IF(A395="","",IF(N395="0–30 Days",K395,0))</f>
        <v/>
      </c>
      <c r="P395" s="44">
        <f>IF(A395="","",IF(N395="31–60 Days",K395,0))</f>
        <v/>
      </c>
      <c r="Q395" s="44">
        <f>IF(A395="","",IF(N395="61–90 Days",K395,0))</f>
        <v/>
      </c>
      <c r="R395" s="44">
        <f>IF(A395="","",IF(N395="91–120 Days",K395,0))</f>
        <v/>
      </c>
      <c r="S395" s="44">
        <f>IF(A395="","",IF(N395="Over 120 Days",K395,0))</f>
        <v/>
      </c>
      <c r="T395" s="18" t="n"/>
      <c r="U395" s="18" t="n"/>
      <c r="V395" s="42" t="n"/>
      <c r="W395" s="42" t="n"/>
      <c r="X395" s="18" t="n"/>
      <c r="Y395" s="23">
        <f>IF(A395="","",IF(K395&lt;=0,"Closed/Credit",IF(OR(U395="Yes",M395&gt;120,AND(W395&lt;&gt;"",W395&lt;=Dashboard!$B$4)),"Critical",IF(OR(K395&gt;=Dashboard!$B$6,M395&gt;90),"High",IF(OR(M395&gt;60,W395=""),"Medium","Routine")))))</f>
        <v/>
      </c>
      <c r="Z395" s="24" t="n"/>
      <c r="AA395" s="25">
        <f>IF(A395="","",IF(COUNTIF($A$2:$A$501,A395)&gt;1,"Duplicate AR Record ID",IF(B395="","Missing clinic",IF(C395="","Missing account ID",IF(D395="","Missing payer",IF(F395="","Missing service date",IF(H395="","Missing original charge","")))))))</f>
        <v/>
      </c>
    </row>
    <row r="396">
      <c r="A396" s="18" t="n"/>
      <c r="B396" s="18" t="n"/>
      <c r="C396" s="18" t="n"/>
      <c r="D396" s="18" t="n"/>
      <c r="E396" s="18" t="n"/>
      <c r="F396" s="42" t="n"/>
      <c r="G396" s="42" t="n"/>
      <c r="H396" s="43" t="n"/>
      <c r="I396" s="43" t="n"/>
      <c r="J396" s="43" t="n"/>
      <c r="K396" s="44">
        <f>IF(A396="","",H396-I396-J396)</f>
        <v/>
      </c>
      <c r="L396" s="45">
        <f>IF(A396="","",IF(Dashboard!$B$5="Claim Submitted Date",IF(G396&lt;&gt;"",G396,F396),F396))</f>
        <v/>
      </c>
      <c r="M396" s="23">
        <f>IF(OR(A396="",L396="",Dashboard!$B$4=""),"",MAX(0,Dashboard!$B$4-L396))</f>
        <v/>
      </c>
      <c r="N396" s="23">
        <f>IF(M396="","",IF(M396&lt;=30,"0–30 Days",IF(M396&lt;=60,"31–60 Days",IF(M396&lt;=90,"61–90 Days",IF(M396&lt;=120,"91–120 Days","Over 120 Days")))))</f>
        <v/>
      </c>
      <c r="O396" s="44">
        <f>IF(A396="","",IF(N396="0–30 Days",K396,0))</f>
        <v/>
      </c>
      <c r="P396" s="44">
        <f>IF(A396="","",IF(N396="31–60 Days",K396,0))</f>
        <v/>
      </c>
      <c r="Q396" s="44">
        <f>IF(A396="","",IF(N396="61–90 Days",K396,0))</f>
        <v/>
      </c>
      <c r="R396" s="44">
        <f>IF(A396="","",IF(N396="91–120 Days",K396,0))</f>
        <v/>
      </c>
      <c r="S396" s="44">
        <f>IF(A396="","",IF(N396="Over 120 Days",K396,0))</f>
        <v/>
      </c>
      <c r="T396" s="18" t="n"/>
      <c r="U396" s="18" t="n"/>
      <c r="V396" s="42" t="n"/>
      <c r="W396" s="42" t="n"/>
      <c r="X396" s="18" t="n"/>
      <c r="Y396" s="23">
        <f>IF(A396="","",IF(K396&lt;=0,"Closed/Credit",IF(OR(U396="Yes",M396&gt;120,AND(W396&lt;&gt;"",W396&lt;=Dashboard!$B$4)),"Critical",IF(OR(K396&gt;=Dashboard!$B$6,M396&gt;90),"High",IF(OR(M396&gt;60,W396=""),"Medium","Routine")))))</f>
        <v/>
      </c>
      <c r="Z396" s="24" t="n"/>
      <c r="AA396" s="25">
        <f>IF(A396="","",IF(COUNTIF($A$2:$A$501,A396)&gt;1,"Duplicate AR Record ID",IF(B396="","Missing clinic",IF(C396="","Missing account ID",IF(D396="","Missing payer",IF(F396="","Missing service date",IF(H396="","Missing original charge","")))))))</f>
        <v/>
      </c>
    </row>
    <row r="397">
      <c r="A397" s="18" t="n"/>
      <c r="B397" s="18" t="n"/>
      <c r="C397" s="18" t="n"/>
      <c r="D397" s="18" t="n"/>
      <c r="E397" s="18" t="n"/>
      <c r="F397" s="42" t="n"/>
      <c r="G397" s="42" t="n"/>
      <c r="H397" s="43" t="n"/>
      <c r="I397" s="43" t="n"/>
      <c r="J397" s="43" t="n"/>
      <c r="K397" s="44">
        <f>IF(A397="","",H397-I397-J397)</f>
        <v/>
      </c>
      <c r="L397" s="45">
        <f>IF(A397="","",IF(Dashboard!$B$5="Claim Submitted Date",IF(G397&lt;&gt;"",G397,F397),F397))</f>
        <v/>
      </c>
      <c r="M397" s="23">
        <f>IF(OR(A397="",L397="",Dashboard!$B$4=""),"",MAX(0,Dashboard!$B$4-L397))</f>
        <v/>
      </c>
      <c r="N397" s="23">
        <f>IF(M397="","",IF(M397&lt;=30,"0–30 Days",IF(M397&lt;=60,"31–60 Days",IF(M397&lt;=90,"61–90 Days",IF(M397&lt;=120,"91–120 Days","Over 120 Days")))))</f>
        <v/>
      </c>
      <c r="O397" s="44">
        <f>IF(A397="","",IF(N397="0–30 Days",K397,0))</f>
        <v/>
      </c>
      <c r="P397" s="44">
        <f>IF(A397="","",IF(N397="31–60 Days",K397,0))</f>
        <v/>
      </c>
      <c r="Q397" s="44">
        <f>IF(A397="","",IF(N397="61–90 Days",K397,0))</f>
        <v/>
      </c>
      <c r="R397" s="44">
        <f>IF(A397="","",IF(N397="91–120 Days",K397,0))</f>
        <v/>
      </c>
      <c r="S397" s="44">
        <f>IF(A397="","",IF(N397="Over 120 Days",K397,0))</f>
        <v/>
      </c>
      <c r="T397" s="18" t="n"/>
      <c r="U397" s="18" t="n"/>
      <c r="V397" s="42" t="n"/>
      <c r="W397" s="42" t="n"/>
      <c r="X397" s="18" t="n"/>
      <c r="Y397" s="23">
        <f>IF(A397="","",IF(K397&lt;=0,"Closed/Credit",IF(OR(U397="Yes",M397&gt;120,AND(W397&lt;&gt;"",W397&lt;=Dashboard!$B$4)),"Critical",IF(OR(K397&gt;=Dashboard!$B$6,M397&gt;90),"High",IF(OR(M397&gt;60,W397=""),"Medium","Routine")))))</f>
        <v/>
      </c>
      <c r="Z397" s="24" t="n"/>
      <c r="AA397" s="25">
        <f>IF(A397="","",IF(COUNTIF($A$2:$A$501,A397)&gt;1,"Duplicate AR Record ID",IF(B397="","Missing clinic",IF(C397="","Missing account ID",IF(D397="","Missing payer",IF(F397="","Missing service date",IF(H397="","Missing original charge","")))))))</f>
        <v/>
      </c>
    </row>
    <row r="398">
      <c r="A398" s="18" t="n"/>
      <c r="B398" s="18" t="n"/>
      <c r="C398" s="18" t="n"/>
      <c r="D398" s="18" t="n"/>
      <c r="E398" s="18" t="n"/>
      <c r="F398" s="42" t="n"/>
      <c r="G398" s="42" t="n"/>
      <c r="H398" s="43" t="n"/>
      <c r="I398" s="43" t="n"/>
      <c r="J398" s="43" t="n"/>
      <c r="K398" s="44">
        <f>IF(A398="","",H398-I398-J398)</f>
        <v/>
      </c>
      <c r="L398" s="45">
        <f>IF(A398="","",IF(Dashboard!$B$5="Claim Submitted Date",IF(G398&lt;&gt;"",G398,F398),F398))</f>
        <v/>
      </c>
      <c r="M398" s="23">
        <f>IF(OR(A398="",L398="",Dashboard!$B$4=""),"",MAX(0,Dashboard!$B$4-L398))</f>
        <v/>
      </c>
      <c r="N398" s="23">
        <f>IF(M398="","",IF(M398&lt;=30,"0–30 Days",IF(M398&lt;=60,"31–60 Days",IF(M398&lt;=90,"61–90 Days",IF(M398&lt;=120,"91–120 Days","Over 120 Days")))))</f>
        <v/>
      </c>
      <c r="O398" s="44">
        <f>IF(A398="","",IF(N398="0–30 Days",K398,0))</f>
        <v/>
      </c>
      <c r="P398" s="44">
        <f>IF(A398="","",IF(N398="31–60 Days",K398,0))</f>
        <v/>
      </c>
      <c r="Q398" s="44">
        <f>IF(A398="","",IF(N398="61–90 Days",K398,0))</f>
        <v/>
      </c>
      <c r="R398" s="44">
        <f>IF(A398="","",IF(N398="91–120 Days",K398,0))</f>
        <v/>
      </c>
      <c r="S398" s="44">
        <f>IF(A398="","",IF(N398="Over 120 Days",K398,0))</f>
        <v/>
      </c>
      <c r="T398" s="18" t="n"/>
      <c r="U398" s="18" t="n"/>
      <c r="V398" s="42" t="n"/>
      <c r="W398" s="42" t="n"/>
      <c r="X398" s="18" t="n"/>
      <c r="Y398" s="23">
        <f>IF(A398="","",IF(K398&lt;=0,"Closed/Credit",IF(OR(U398="Yes",M398&gt;120,AND(W398&lt;&gt;"",W398&lt;=Dashboard!$B$4)),"Critical",IF(OR(K398&gt;=Dashboard!$B$6,M398&gt;90),"High",IF(OR(M398&gt;60,W398=""),"Medium","Routine")))))</f>
        <v/>
      </c>
      <c r="Z398" s="24" t="n"/>
      <c r="AA398" s="25">
        <f>IF(A398="","",IF(COUNTIF($A$2:$A$501,A398)&gt;1,"Duplicate AR Record ID",IF(B398="","Missing clinic",IF(C398="","Missing account ID",IF(D398="","Missing payer",IF(F398="","Missing service date",IF(H398="","Missing original charge","")))))))</f>
        <v/>
      </c>
    </row>
    <row r="399">
      <c r="A399" s="18" t="n"/>
      <c r="B399" s="18" t="n"/>
      <c r="C399" s="18" t="n"/>
      <c r="D399" s="18" t="n"/>
      <c r="E399" s="18" t="n"/>
      <c r="F399" s="42" t="n"/>
      <c r="G399" s="42" t="n"/>
      <c r="H399" s="43" t="n"/>
      <c r="I399" s="43" t="n"/>
      <c r="J399" s="43" t="n"/>
      <c r="K399" s="44">
        <f>IF(A399="","",H399-I399-J399)</f>
        <v/>
      </c>
      <c r="L399" s="45">
        <f>IF(A399="","",IF(Dashboard!$B$5="Claim Submitted Date",IF(G399&lt;&gt;"",G399,F399),F399))</f>
        <v/>
      </c>
      <c r="M399" s="23">
        <f>IF(OR(A399="",L399="",Dashboard!$B$4=""),"",MAX(0,Dashboard!$B$4-L399))</f>
        <v/>
      </c>
      <c r="N399" s="23">
        <f>IF(M399="","",IF(M399&lt;=30,"0–30 Days",IF(M399&lt;=60,"31–60 Days",IF(M399&lt;=90,"61–90 Days",IF(M399&lt;=120,"91–120 Days","Over 120 Days")))))</f>
        <v/>
      </c>
      <c r="O399" s="44">
        <f>IF(A399="","",IF(N399="0–30 Days",K399,0))</f>
        <v/>
      </c>
      <c r="P399" s="44">
        <f>IF(A399="","",IF(N399="31–60 Days",K399,0))</f>
        <v/>
      </c>
      <c r="Q399" s="44">
        <f>IF(A399="","",IF(N399="61–90 Days",K399,0))</f>
        <v/>
      </c>
      <c r="R399" s="44">
        <f>IF(A399="","",IF(N399="91–120 Days",K399,0))</f>
        <v/>
      </c>
      <c r="S399" s="44">
        <f>IF(A399="","",IF(N399="Over 120 Days",K399,0))</f>
        <v/>
      </c>
      <c r="T399" s="18" t="n"/>
      <c r="U399" s="18" t="n"/>
      <c r="V399" s="42" t="n"/>
      <c r="W399" s="42" t="n"/>
      <c r="X399" s="18" t="n"/>
      <c r="Y399" s="23">
        <f>IF(A399="","",IF(K399&lt;=0,"Closed/Credit",IF(OR(U399="Yes",M399&gt;120,AND(W399&lt;&gt;"",W399&lt;=Dashboard!$B$4)),"Critical",IF(OR(K399&gt;=Dashboard!$B$6,M399&gt;90),"High",IF(OR(M399&gt;60,W399=""),"Medium","Routine")))))</f>
        <v/>
      </c>
      <c r="Z399" s="24" t="n"/>
      <c r="AA399" s="25">
        <f>IF(A399="","",IF(COUNTIF($A$2:$A$501,A399)&gt;1,"Duplicate AR Record ID",IF(B399="","Missing clinic",IF(C399="","Missing account ID",IF(D399="","Missing payer",IF(F399="","Missing service date",IF(H399="","Missing original charge","")))))))</f>
        <v/>
      </c>
    </row>
    <row r="400">
      <c r="A400" s="18" t="n"/>
      <c r="B400" s="18" t="n"/>
      <c r="C400" s="18" t="n"/>
      <c r="D400" s="18" t="n"/>
      <c r="E400" s="18" t="n"/>
      <c r="F400" s="42" t="n"/>
      <c r="G400" s="42" t="n"/>
      <c r="H400" s="43" t="n"/>
      <c r="I400" s="43" t="n"/>
      <c r="J400" s="43" t="n"/>
      <c r="K400" s="44">
        <f>IF(A400="","",H400-I400-J400)</f>
        <v/>
      </c>
      <c r="L400" s="45">
        <f>IF(A400="","",IF(Dashboard!$B$5="Claim Submitted Date",IF(G400&lt;&gt;"",G400,F400),F400))</f>
        <v/>
      </c>
      <c r="M400" s="23">
        <f>IF(OR(A400="",L400="",Dashboard!$B$4=""),"",MAX(0,Dashboard!$B$4-L400))</f>
        <v/>
      </c>
      <c r="N400" s="23">
        <f>IF(M400="","",IF(M400&lt;=30,"0–30 Days",IF(M400&lt;=60,"31–60 Days",IF(M400&lt;=90,"61–90 Days",IF(M400&lt;=120,"91–120 Days","Over 120 Days")))))</f>
        <v/>
      </c>
      <c r="O400" s="44">
        <f>IF(A400="","",IF(N400="0–30 Days",K400,0))</f>
        <v/>
      </c>
      <c r="P400" s="44">
        <f>IF(A400="","",IF(N400="31–60 Days",K400,0))</f>
        <v/>
      </c>
      <c r="Q400" s="44">
        <f>IF(A400="","",IF(N400="61–90 Days",K400,0))</f>
        <v/>
      </c>
      <c r="R400" s="44">
        <f>IF(A400="","",IF(N400="91–120 Days",K400,0))</f>
        <v/>
      </c>
      <c r="S400" s="44">
        <f>IF(A400="","",IF(N400="Over 120 Days",K400,0))</f>
        <v/>
      </c>
      <c r="T400" s="18" t="n"/>
      <c r="U400" s="18" t="n"/>
      <c r="V400" s="42" t="n"/>
      <c r="W400" s="42" t="n"/>
      <c r="X400" s="18" t="n"/>
      <c r="Y400" s="23">
        <f>IF(A400="","",IF(K400&lt;=0,"Closed/Credit",IF(OR(U400="Yes",M400&gt;120,AND(W400&lt;&gt;"",W400&lt;=Dashboard!$B$4)),"Critical",IF(OR(K400&gt;=Dashboard!$B$6,M400&gt;90),"High",IF(OR(M400&gt;60,W400=""),"Medium","Routine")))))</f>
        <v/>
      </c>
      <c r="Z400" s="24" t="n"/>
      <c r="AA400" s="25">
        <f>IF(A400="","",IF(COUNTIF($A$2:$A$501,A400)&gt;1,"Duplicate AR Record ID",IF(B400="","Missing clinic",IF(C400="","Missing account ID",IF(D400="","Missing payer",IF(F400="","Missing service date",IF(H400="","Missing original charge","")))))))</f>
        <v/>
      </c>
    </row>
    <row r="401">
      <c r="A401" s="18" t="n"/>
      <c r="B401" s="18" t="n"/>
      <c r="C401" s="18" t="n"/>
      <c r="D401" s="18" t="n"/>
      <c r="E401" s="18" t="n"/>
      <c r="F401" s="42" t="n"/>
      <c r="G401" s="42" t="n"/>
      <c r="H401" s="43" t="n"/>
      <c r="I401" s="43" t="n"/>
      <c r="J401" s="43" t="n"/>
      <c r="K401" s="44">
        <f>IF(A401="","",H401-I401-J401)</f>
        <v/>
      </c>
      <c r="L401" s="45">
        <f>IF(A401="","",IF(Dashboard!$B$5="Claim Submitted Date",IF(G401&lt;&gt;"",G401,F401),F401))</f>
        <v/>
      </c>
      <c r="M401" s="23">
        <f>IF(OR(A401="",L401="",Dashboard!$B$4=""),"",MAX(0,Dashboard!$B$4-L401))</f>
        <v/>
      </c>
      <c r="N401" s="23">
        <f>IF(M401="","",IF(M401&lt;=30,"0–30 Days",IF(M401&lt;=60,"31–60 Days",IF(M401&lt;=90,"61–90 Days",IF(M401&lt;=120,"91–120 Days","Over 120 Days")))))</f>
        <v/>
      </c>
      <c r="O401" s="44">
        <f>IF(A401="","",IF(N401="0–30 Days",K401,0))</f>
        <v/>
      </c>
      <c r="P401" s="44">
        <f>IF(A401="","",IF(N401="31–60 Days",K401,0))</f>
        <v/>
      </c>
      <c r="Q401" s="44">
        <f>IF(A401="","",IF(N401="61–90 Days",K401,0))</f>
        <v/>
      </c>
      <c r="R401" s="44">
        <f>IF(A401="","",IF(N401="91–120 Days",K401,0))</f>
        <v/>
      </c>
      <c r="S401" s="44">
        <f>IF(A401="","",IF(N401="Over 120 Days",K401,0))</f>
        <v/>
      </c>
      <c r="T401" s="18" t="n"/>
      <c r="U401" s="18" t="n"/>
      <c r="V401" s="42" t="n"/>
      <c r="W401" s="42" t="n"/>
      <c r="X401" s="18" t="n"/>
      <c r="Y401" s="23">
        <f>IF(A401="","",IF(K401&lt;=0,"Closed/Credit",IF(OR(U401="Yes",M401&gt;120,AND(W401&lt;&gt;"",W401&lt;=Dashboard!$B$4)),"Critical",IF(OR(K401&gt;=Dashboard!$B$6,M401&gt;90),"High",IF(OR(M401&gt;60,W401=""),"Medium","Routine")))))</f>
        <v/>
      </c>
      <c r="Z401" s="24" t="n"/>
      <c r="AA401" s="25">
        <f>IF(A401="","",IF(COUNTIF($A$2:$A$501,A401)&gt;1,"Duplicate AR Record ID",IF(B401="","Missing clinic",IF(C401="","Missing account ID",IF(D401="","Missing payer",IF(F401="","Missing service date",IF(H401="","Missing original charge","")))))))</f>
        <v/>
      </c>
    </row>
    <row r="402">
      <c r="A402" s="18" t="n"/>
      <c r="B402" s="18" t="n"/>
      <c r="C402" s="18" t="n"/>
      <c r="D402" s="18" t="n"/>
      <c r="E402" s="18" t="n"/>
      <c r="F402" s="42" t="n"/>
      <c r="G402" s="42" t="n"/>
      <c r="H402" s="43" t="n"/>
      <c r="I402" s="43" t="n"/>
      <c r="J402" s="43" t="n"/>
      <c r="K402" s="44">
        <f>IF(A402="","",H402-I402-J402)</f>
        <v/>
      </c>
      <c r="L402" s="45">
        <f>IF(A402="","",IF(Dashboard!$B$5="Claim Submitted Date",IF(G402&lt;&gt;"",G402,F402),F402))</f>
        <v/>
      </c>
      <c r="M402" s="23">
        <f>IF(OR(A402="",L402="",Dashboard!$B$4=""),"",MAX(0,Dashboard!$B$4-L402))</f>
        <v/>
      </c>
      <c r="N402" s="23">
        <f>IF(M402="","",IF(M402&lt;=30,"0–30 Days",IF(M402&lt;=60,"31–60 Days",IF(M402&lt;=90,"61–90 Days",IF(M402&lt;=120,"91–120 Days","Over 120 Days")))))</f>
        <v/>
      </c>
      <c r="O402" s="44">
        <f>IF(A402="","",IF(N402="0–30 Days",K402,0))</f>
        <v/>
      </c>
      <c r="P402" s="44">
        <f>IF(A402="","",IF(N402="31–60 Days",K402,0))</f>
        <v/>
      </c>
      <c r="Q402" s="44">
        <f>IF(A402="","",IF(N402="61–90 Days",K402,0))</f>
        <v/>
      </c>
      <c r="R402" s="44">
        <f>IF(A402="","",IF(N402="91–120 Days",K402,0))</f>
        <v/>
      </c>
      <c r="S402" s="44">
        <f>IF(A402="","",IF(N402="Over 120 Days",K402,0))</f>
        <v/>
      </c>
      <c r="T402" s="18" t="n"/>
      <c r="U402" s="18" t="n"/>
      <c r="V402" s="42" t="n"/>
      <c r="W402" s="42" t="n"/>
      <c r="X402" s="18" t="n"/>
      <c r="Y402" s="23">
        <f>IF(A402="","",IF(K402&lt;=0,"Closed/Credit",IF(OR(U402="Yes",M402&gt;120,AND(W402&lt;&gt;"",W402&lt;=Dashboard!$B$4)),"Critical",IF(OR(K402&gt;=Dashboard!$B$6,M402&gt;90),"High",IF(OR(M402&gt;60,W402=""),"Medium","Routine")))))</f>
        <v/>
      </c>
      <c r="Z402" s="24" t="n"/>
      <c r="AA402" s="25">
        <f>IF(A402="","",IF(COUNTIF($A$2:$A$501,A402)&gt;1,"Duplicate AR Record ID",IF(B402="","Missing clinic",IF(C402="","Missing account ID",IF(D402="","Missing payer",IF(F402="","Missing service date",IF(H402="","Missing original charge","")))))))</f>
        <v/>
      </c>
    </row>
    <row r="403">
      <c r="A403" s="18" t="n"/>
      <c r="B403" s="18" t="n"/>
      <c r="C403" s="18" t="n"/>
      <c r="D403" s="18" t="n"/>
      <c r="E403" s="18" t="n"/>
      <c r="F403" s="42" t="n"/>
      <c r="G403" s="42" t="n"/>
      <c r="H403" s="43" t="n"/>
      <c r="I403" s="43" t="n"/>
      <c r="J403" s="43" t="n"/>
      <c r="K403" s="44">
        <f>IF(A403="","",H403-I403-J403)</f>
        <v/>
      </c>
      <c r="L403" s="45">
        <f>IF(A403="","",IF(Dashboard!$B$5="Claim Submitted Date",IF(G403&lt;&gt;"",G403,F403),F403))</f>
        <v/>
      </c>
      <c r="M403" s="23">
        <f>IF(OR(A403="",L403="",Dashboard!$B$4=""),"",MAX(0,Dashboard!$B$4-L403))</f>
        <v/>
      </c>
      <c r="N403" s="23">
        <f>IF(M403="","",IF(M403&lt;=30,"0–30 Days",IF(M403&lt;=60,"31–60 Days",IF(M403&lt;=90,"61–90 Days",IF(M403&lt;=120,"91–120 Days","Over 120 Days")))))</f>
        <v/>
      </c>
      <c r="O403" s="44">
        <f>IF(A403="","",IF(N403="0–30 Days",K403,0))</f>
        <v/>
      </c>
      <c r="P403" s="44">
        <f>IF(A403="","",IF(N403="31–60 Days",K403,0))</f>
        <v/>
      </c>
      <c r="Q403" s="44">
        <f>IF(A403="","",IF(N403="61–90 Days",K403,0))</f>
        <v/>
      </c>
      <c r="R403" s="44">
        <f>IF(A403="","",IF(N403="91–120 Days",K403,0))</f>
        <v/>
      </c>
      <c r="S403" s="44">
        <f>IF(A403="","",IF(N403="Over 120 Days",K403,0))</f>
        <v/>
      </c>
      <c r="T403" s="18" t="n"/>
      <c r="U403" s="18" t="n"/>
      <c r="V403" s="42" t="n"/>
      <c r="W403" s="42" t="n"/>
      <c r="X403" s="18" t="n"/>
      <c r="Y403" s="23">
        <f>IF(A403="","",IF(K403&lt;=0,"Closed/Credit",IF(OR(U403="Yes",M403&gt;120,AND(W403&lt;&gt;"",W403&lt;=Dashboard!$B$4)),"Critical",IF(OR(K403&gt;=Dashboard!$B$6,M403&gt;90),"High",IF(OR(M403&gt;60,W403=""),"Medium","Routine")))))</f>
        <v/>
      </c>
      <c r="Z403" s="24" t="n"/>
      <c r="AA403" s="25">
        <f>IF(A403="","",IF(COUNTIF($A$2:$A$501,A403)&gt;1,"Duplicate AR Record ID",IF(B403="","Missing clinic",IF(C403="","Missing account ID",IF(D403="","Missing payer",IF(F403="","Missing service date",IF(H403="","Missing original charge","")))))))</f>
        <v/>
      </c>
    </row>
    <row r="404">
      <c r="A404" s="18" t="n"/>
      <c r="B404" s="18" t="n"/>
      <c r="C404" s="18" t="n"/>
      <c r="D404" s="18" t="n"/>
      <c r="E404" s="18" t="n"/>
      <c r="F404" s="42" t="n"/>
      <c r="G404" s="42" t="n"/>
      <c r="H404" s="43" t="n"/>
      <c r="I404" s="43" t="n"/>
      <c r="J404" s="43" t="n"/>
      <c r="K404" s="44">
        <f>IF(A404="","",H404-I404-J404)</f>
        <v/>
      </c>
      <c r="L404" s="45">
        <f>IF(A404="","",IF(Dashboard!$B$5="Claim Submitted Date",IF(G404&lt;&gt;"",G404,F404),F404))</f>
        <v/>
      </c>
      <c r="M404" s="23">
        <f>IF(OR(A404="",L404="",Dashboard!$B$4=""),"",MAX(0,Dashboard!$B$4-L404))</f>
        <v/>
      </c>
      <c r="N404" s="23">
        <f>IF(M404="","",IF(M404&lt;=30,"0–30 Days",IF(M404&lt;=60,"31–60 Days",IF(M404&lt;=90,"61–90 Days",IF(M404&lt;=120,"91–120 Days","Over 120 Days")))))</f>
        <v/>
      </c>
      <c r="O404" s="44">
        <f>IF(A404="","",IF(N404="0–30 Days",K404,0))</f>
        <v/>
      </c>
      <c r="P404" s="44">
        <f>IF(A404="","",IF(N404="31–60 Days",K404,0))</f>
        <v/>
      </c>
      <c r="Q404" s="44">
        <f>IF(A404="","",IF(N404="61–90 Days",K404,0))</f>
        <v/>
      </c>
      <c r="R404" s="44">
        <f>IF(A404="","",IF(N404="91–120 Days",K404,0))</f>
        <v/>
      </c>
      <c r="S404" s="44">
        <f>IF(A404="","",IF(N404="Over 120 Days",K404,0))</f>
        <v/>
      </c>
      <c r="T404" s="18" t="n"/>
      <c r="U404" s="18" t="n"/>
      <c r="V404" s="42" t="n"/>
      <c r="W404" s="42" t="n"/>
      <c r="X404" s="18" t="n"/>
      <c r="Y404" s="23">
        <f>IF(A404="","",IF(K404&lt;=0,"Closed/Credit",IF(OR(U404="Yes",M404&gt;120,AND(W404&lt;&gt;"",W404&lt;=Dashboard!$B$4)),"Critical",IF(OR(K404&gt;=Dashboard!$B$6,M404&gt;90),"High",IF(OR(M404&gt;60,W404=""),"Medium","Routine")))))</f>
        <v/>
      </c>
      <c r="Z404" s="24" t="n"/>
      <c r="AA404" s="25">
        <f>IF(A404="","",IF(COUNTIF($A$2:$A$501,A404)&gt;1,"Duplicate AR Record ID",IF(B404="","Missing clinic",IF(C404="","Missing account ID",IF(D404="","Missing payer",IF(F404="","Missing service date",IF(H404="","Missing original charge","")))))))</f>
        <v/>
      </c>
    </row>
    <row r="405">
      <c r="A405" s="18" t="n"/>
      <c r="B405" s="18" t="n"/>
      <c r="C405" s="18" t="n"/>
      <c r="D405" s="18" t="n"/>
      <c r="E405" s="18" t="n"/>
      <c r="F405" s="42" t="n"/>
      <c r="G405" s="42" t="n"/>
      <c r="H405" s="43" t="n"/>
      <c r="I405" s="43" t="n"/>
      <c r="J405" s="43" t="n"/>
      <c r="K405" s="44">
        <f>IF(A405="","",H405-I405-J405)</f>
        <v/>
      </c>
      <c r="L405" s="45">
        <f>IF(A405="","",IF(Dashboard!$B$5="Claim Submitted Date",IF(G405&lt;&gt;"",G405,F405),F405))</f>
        <v/>
      </c>
      <c r="M405" s="23">
        <f>IF(OR(A405="",L405="",Dashboard!$B$4=""),"",MAX(0,Dashboard!$B$4-L405))</f>
        <v/>
      </c>
      <c r="N405" s="23">
        <f>IF(M405="","",IF(M405&lt;=30,"0–30 Days",IF(M405&lt;=60,"31–60 Days",IF(M405&lt;=90,"61–90 Days",IF(M405&lt;=120,"91–120 Days","Over 120 Days")))))</f>
        <v/>
      </c>
      <c r="O405" s="44">
        <f>IF(A405="","",IF(N405="0–30 Days",K405,0))</f>
        <v/>
      </c>
      <c r="P405" s="44">
        <f>IF(A405="","",IF(N405="31–60 Days",K405,0))</f>
        <v/>
      </c>
      <c r="Q405" s="44">
        <f>IF(A405="","",IF(N405="61–90 Days",K405,0))</f>
        <v/>
      </c>
      <c r="R405" s="44">
        <f>IF(A405="","",IF(N405="91–120 Days",K405,0))</f>
        <v/>
      </c>
      <c r="S405" s="44">
        <f>IF(A405="","",IF(N405="Over 120 Days",K405,0))</f>
        <v/>
      </c>
      <c r="T405" s="18" t="n"/>
      <c r="U405" s="18" t="n"/>
      <c r="V405" s="42" t="n"/>
      <c r="W405" s="42" t="n"/>
      <c r="X405" s="18" t="n"/>
      <c r="Y405" s="23">
        <f>IF(A405="","",IF(K405&lt;=0,"Closed/Credit",IF(OR(U405="Yes",M405&gt;120,AND(W405&lt;&gt;"",W405&lt;=Dashboard!$B$4)),"Critical",IF(OR(K405&gt;=Dashboard!$B$6,M405&gt;90),"High",IF(OR(M405&gt;60,W405=""),"Medium","Routine")))))</f>
        <v/>
      </c>
      <c r="Z405" s="24" t="n"/>
      <c r="AA405" s="25">
        <f>IF(A405="","",IF(COUNTIF($A$2:$A$501,A405)&gt;1,"Duplicate AR Record ID",IF(B405="","Missing clinic",IF(C405="","Missing account ID",IF(D405="","Missing payer",IF(F405="","Missing service date",IF(H405="","Missing original charge","")))))))</f>
        <v/>
      </c>
    </row>
    <row r="406">
      <c r="A406" s="18" t="n"/>
      <c r="B406" s="18" t="n"/>
      <c r="C406" s="18" t="n"/>
      <c r="D406" s="18" t="n"/>
      <c r="E406" s="18" t="n"/>
      <c r="F406" s="42" t="n"/>
      <c r="G406" s="42" t="n"/>
      <c r="H406" s="43" t="n"/>
      <c r="I406" s="43" t="n"/>
      <c r="J406" s="43" t="n"/>
      <c r="K406" s="44">
        <f>IF(A406="","",H406-I406-J406)</f>
        <v/>
      </c>
      <c r="L406" s="45">
        <f>IF(A406="","",IF(Dashboard!$B$5="Claim Submitted Date",IF(G406&lt;&gt;"",G406,F406),F406))</f>
        <v/>
      </c>
      <c r="M406" s="23">
        <f>IF(OR(A406="",L406="",Dashboard!$B$4=""),"",MAX(0,Dashboard!$B$4-L406))</f>
        <v/>
      </c>
      <c r="N406" s="23">
        <f>IF(M406="","",IF(M406&lt;=30,"0–30 Days",IF(M406&lt;=60,"31–60 Days",IF(M406&lt;=90,"61–90 Days",IF(M406&lt;=120,"91–120 Days","Over 120 Days")))))</f>
        <v/>
      </c>
      <c r="O406" s="44">
        <f>IF(A406="","",IF(N406="0–30 Days",K406,0))</f>
        <v/>
      </c>
      <c r="P406" s="44">
        <f>IF(A406="","",IF(N406="31–60 Days",K406,0))</f>
        <v/>
      </c>
      <c r="Q406" s="44">
        <f>IF(A406="","",IF(N406="61–90 Days",K406,0))</f>
        <v/>
      </c>
      <c r="R406" s="44">
        <f>IF(A406="","",IF(N406="91–120 Days",K406,0))</f>
        <v/>
      </c>
      <c r="S406" s="44">
        <f>IF(A406="","",IF(N406="Over 120 Days",K406,0))</f>
        <v/>
      </c>
      <c r="T406" s="18" t="n"/>
      <c r="U406" s="18" t="n"/>
      <c r="V406" s="42" t="n"/>
      <c r="W406" s="42" t="n"/>
      <c r="X406" s="18" t="n"/>
      <c r="Y406" s="23">
        <f>IF(A406="","",IF(K406&lt;=0,"Closed/Credit",IF(OR(U406="Yes",M406&gt;120,AND(W406&lt;&gt;"",W406&lt;=Dashboard!$B$4)),"Critical",IF(OR(K406&gt;=Dashboard!$B$6,M406&gt;90),"High",IF(OR(M406&gt;60,W406=""),"Medium","Routine")))))</f>
        <v/>
      </c>
      <c r="Z406" s="24" t="n"/>
      <c r="AA406" s="25">
        <f>IF(A406="","",IF(COUNTIF($A$2:$A$501,A406)&gt;1,"Duplicate AR Record ID",IF(B406="","Missing clinic",IF(C406="","Missing account ID",IF(D406="","Missing payer",IF(F406="","Missing service date",IF(H406="","Missing original charge","")))))))</f>
        <v/>
      </c>
    </row>
    <row r="407">
      <c r="A407" s="18" t="n"/>
      <c r="B407" s="18" t="n"/>
      <c r="C407" s="18" t="n"/>
      <c r="D407" s="18" t="n"/>
      <c r="E407" s="18" t="n"/>
      <c r="F407" s="42" t="n"/>
      <c r="G407" s="42" t="n"/>
      <c r="H407" s="43" t="n"/>
      <c r="I407" s="43" t="n"/>
      <c r="J407" s="43" t="n"/>
      <c r="K407" s="44">
        <f>IF(A407="","",H407-I407-J407)</f>
        <v/>
      </c>
      <c r="L407" s="45">
        <f>IF(A407="","",IF(Dashboard!$B$5="Claim Submitted Date",IF(G407&lt;&gt;"",G407,F407),F407))</f>
        <v/>
      </c>
      <c r="M407" s="23">
        <f>IF(OR(A407="",L407="",Dashboard!$B$4=""),"",MAX(0,Dashboard!$B$4-L407))</f>
        <v/>
      </c>
      <c r="N407" s="23">
        <f>IF(M407="","",IF(M407&lt;=30,"0–30 Days",IF(M407&lt;=60,"31–60 Days",IF(M407&lt;=90,"61–90 Days",IF(M407&lt;=120,"91–120 Days","Over 120 Days")))))</f>
        <v/>
      </c>
      <c r="O407" s="44">
        <f>IF(A407="","",IF(N407="0–30 Days",K407,0))</f>
        <v/>
      </c>
      <c r="P407" s="44">
        <f>IF(A407="","",IF(N407="31–60 Days",K407,0))</f>
        <v/>
      </c>
      <c r="Q407" s="44">
        <f>IF(A407="","",IF(N407="61–90 Days",K407,0))</f>
        <v/>
      </c>
      <c r="R407" s="44">
        <f>IF(A407="","",IF(N407="91–120 Days",K407,0))</f>
        <v/>
      </c>
      <c r="S407" s="44">
        <f>IF(A407="","",IF(N407="Over 120 Days",K407,0))</f>
        <v/>
      </c>
      <c r="T407" s="18" t="n"/>
      <c r="U407" s="18" t="n"/>
      <c r="V407" s="42" t="n"/>
      <c r="W407" s="42" t="n"/>
      <c r="X407" s="18" t="n"/>
      <c r="Y407" s="23">
        <f>IF(A407="","",IF(K407&lt;=0,"Closed/Credit",IF(OR(U407="Yes",M407&gt;120,AND(W407&lt;&gt;"",W407&lt;=Dashboard!$B$4)),"Critical",IF(OR(K407&gt;=Dashboard!$B$6,M407&gt;90),"High",IF(OR(M407&gt;60,W407=""),"Medium","Routine")))))</f>
        <v/>
      </c>
      <c r="Z407" s="24" t="n"/>
      <c r="AA407" s="25">
        <f>IF(A407="","",IF(COUNTIF($A$2:$A$501,A407)&gt;1,"Duplicate AR Record ID",IF(B407="","Missing clinic",IF(C407="","Missing account ID",IF(D407="","Missing payer",IF(F407="","Missing service date",IF(H407="","Missing original charge","")))))))</f>
        <v/>
      </c>
    </row>
    <row r="408">
      <c r="A408" s="18" t="n"/>
      <c r="B408" s="18" t="n"/>
      <c r="C408" s="18" t="n"/>
      <c r="D408" s="18" t="n"/>
      <c r="E408" s="18" t="n"/>
      <c r="F408" s="42" t="n"/>
      <c r="G408" s="42" t="n"/>
      <c r="H408" s="43" t="n"/>
      <c r="I408" s="43" t="n"/>
      <c r="J408" s="43" t="n"/>
      <c r="K408" s="44">
        <f>IF(A408="","",H408-I408-J408)</f>
        <v/>
      </c>
      <c r="L408" s="45">
        <f>IF(A408="","",IF(Dashboard!$B$5="Claim Submitted Date",IF(G408&lt;&gt;"",G408,F408),F408))</f>
        <v/>
      </c>
      <c r="M408" s="23">
        <f>IF(OR(A408="",L408="",Dashboard!$B$4=""),"",MAX(0,Dashboard!$B$4-L408))</f>
        <v/>
      </c>
      <c r="N408" s="23">
        <f>IF(M408="","",IF(M408&lt;=30,"0–30 Days",IF(M408&lt;=60,"31–60 Days",IF(M408&lt;=90,"61–90 Days",IF(M408&lt;=120,"91–120 Days","Over 120 Days")))))</f>
        <v/>
      </c>
      <c r="O408" s="44">
        <f>IF(A408="","",IF(N408="0–30 Days",K408,0))</f>
        <v/>
      </c>
      <c r="P408" s="44">
        <f>IF(A408="","",IF(N408="31–60 Days",K408,0))</f>
        <v/>
      </c>
      <c r="Q408" s="44">
        <f>IF(A408="","",IF(N408="61–90 Days",K408,0))</f>
        <v/>
      </c>
      <c r="R408" s="44">
        <f>IF(A408="","",IF(N408="91–120 Days",K408,0))</f>
        <v/>
      </c>
      <c r="S408" s="44">
        <f>IF(A408="","",IF(N408="Over 120 Days",K408,0))</f>
        <v/>
      </c>
      <c r="T408" s="18" t="n"/>
      <c r="U408" s="18" t="n"/>
      <c r="V408" s="42" t="n"/>
      <c r="W408" s="42" t="n"/>
      <c r="X408" s="18" t="n"/>
      <c r="Y408" s="23">
        <f>IF(A408="","",IF(K408&lt;=0,"Closed/Credit",IF(OR(U408="Yes",M408&gt;120,AND(W408&lt;&gt;"",W408&lt;=Dashboard!$B$4)),"Critical",IF(OR(K408&gt;=Dashboard!$B$6,M408&gt;90),"High",IF(OR(M408&gt;60,W408=""),"Medium","Routine")))))</f>
        <v/>
      </c>
      <c r="Z408" s="24" t="n"/>
      <c r="AA408" s="25">
        <f>IF(A408="","",IF(COUNTIF($A$2:$A$501,A408)&gt;1,"Duplicate AR Record ID",IF(B408="","Missing clinic",IF(C408="","Missing account ID",IF(D408="","Missing payer",IF(F408="","Missing service date",IF(H408="","Missing original charge","")))))))</f>
        <v/>
      </c>
    </row>
    <row r="409">
      <c r="A409" s="18" t="n"/>
      <c r="B409" s="18" t="n"/>
      <c r="C409" s="18" t="n"/>
      <c r="D409" s="18" t="n"/>
      <c r="E409" s="18" t="n"/>
      <c r="F409" s="42" t="n"/>
      <c r="G409" s="42" t="n"/>
      <c r="H409" s="43" t="n"/>
      <c r="I409" s="43" t="n"/>
      <c r="J409" s="43" t="n"/>
      <c r="K409" s="44">
        <f>IF(A409="","",H409-I409-J409)</f>
        <v/>
      </c>
      <c r="L409" s="45">
        <f>IF(A409="","",IF(Dashboard!$B$5="Claim Submitted Date",IF(G409&lt;&gt;"",G409,F409),F409))</f>
        <v/>
      </c>
      <c r="M409" s="23">
        <f>IF(OR(A409="",L409="",Dashboard!$B$4=""),"",MAX(0,Dashboard!$B$4-L409))</f>
        <v/>
      </c>
      <c r="N409" s="23">
        <f>IF(M409="","",IF(M409&lt;=30,"0–30 Days",IF(M409&lt;=60,"31–60 Days",IF(M409&lt;=90,"61–90 Days",IF(M409&lt;=120,"91–120 Days","Over 120 Days")))))</f>
        <v/>
      </c>
      <c r="O409" s="44">
        <f>IF(A409="","",IF(N409="0–30 Days",K409,0))</f>
        <v/>
      </c>
      <c r="P409" s="44">
        <f>IF(A409="","",IF(N409="31–60 Days",K409,0))</f>
        <v/>
      </c>
      <c r="Q409" s="44">
        <f>IF(A409="","",IF(N409="61–90 Days",K409,0))</f>
        <v/>
      </c>
      <c r="R409" s="44">
        <f>IF(A409="","",IF(N409="91–120 Days",K409,0))</f>
        <v/>
      </c>
      <c r="S409" s="44">
        <f>IF(A409="","",IF(N409="Over 120 Days",K409,0))</f>
        <v/>
      </c>
      <c r="T409" s="18" t="n"/>
      <c r="U409" s="18" t="n"/>
      <c r="V409" s="42" t="n"/>
      <c r="W409" s="42" t="n"/>
      <c r="X409" s="18" t="n"/>
      <c r="Y409" s="23">
        <f>IF(A409="","",IF(K409&lt;=0,"Closed/Credit",IF(OR(U409="Yes",M409&gt;120,AND(W409&lt;&gt;"",W409&lt;=Dashboard!$B$4)),"Critical",IF(OR(K409&gt;=Dashboard!$B$6,M409&gt;90),"High",IF(OR(M409&gt;60,W409=""),"Medium","Routine")))))</f>
        <v/>
      </c>
      <c r="Z409" s="24" t="n"/>
      <c r="AA409" s="25">
        <f>IF(A409="","",IF(COUNTIF($A$2:$A$501,A409)&gt;1,"Duplicate AR Record ID",IF(B409="","Missing clinic",IF(C409="","Missing account ID",IF(D409="","Missing payer",IF(F409="","Missing service date",IF(H409="","Missing original charge","")))))))</f>
        <v/>
      </c>
    </row>
    <row r="410">
      <c r="A410" s="18" t="n"/>
      <c r="B410" s="18" t="n"/>
      <c r="C410" s="18" t="n"/>
      <c r="D410" s="18" t="n"/>
      <c r="E410" s="18" t="n"/>
      <c r="F410" s="42" t="n"/>
      <c r="G410" s="42" t="n"/>
      <c r="H410" s="43" t="n"/>
      <c r="I410" s="43" t="n"/>
      <c r="J410" s="43" t="n"/>
      <c r="K410" s="44">
        <f>IF(A410="","",H410-I410-J410)</f>
        <v/>
      </c>
      <c r="L410" s="45">
        <f>IF(A410="","",IF(Dashboard!$B$5="Claim Submitted Date",IF(G410&lt;&gt;"",G410,F410),F410))</f>
        <v/>
      </c>
      <c r="M410" s="23">
        <f>IF(OR(A410="",L410="",Dashboard!$B$4=""),"",MAX(0,Dashboard!$B$4-L410))</f>
        <v/>
      </c>
      <c r="N410" s="23">
        <f>IF(M410="","",IF(M410&lt;=30,"0–30 Days",IF(M410&lt;=60,"31–60 Days",IF(M410&lt;=90,"61–90 Days",IF(M410&lt;=120,"91–120 Days","Over 120 Days")))))</f>
        <v/>
      </c>
      <c r="O410" s="44">
        <f>IF(A410="","",IF(N410="0–30 Days",K410,0))</f>
        <v/>
      </c>
      <c r="P410" s="44">
        <f>IF(A410="","",IF(N410="31–60 Days",K410,0))</f>
        <v/>
      </c>
      <c r="Q410" s="44">
        <f>IF(A410="","",IF(N410="61–90 Days",K410,0))</f>
        <v/>
      </c>
      <c r="R410" s="44">
        <f>IF(A410="","",IF(N410="91–120 Days",K410,0))</f>
        <v/>
      </c>
      <c r="S410" s="44">
        <f>IF(A410="","",IF(N410="Over 120 Days",K410,0))</f>
        <v/>
      </c>
      <c r="T410" s="18" t="n"/>
      <c r="U410" s="18" t="n"/>
      <c r="V410" s="42" t="n"/>
      <c r="W410" s="42" t="n"/>
      <c r="X410" s="18" t="n"/>
      <c r="Y410" s="23">
        <f>IF(A410="","",IF(K410&lt;=0,"Closed/Credit",IF(OR(U410="Yes",M410&gt;120,AND(W410&lt;&gt;"",W410&lt;=Dashboard!$B$4)),"Critical",IF(OR(K410&gt;=Dashboard!$B$6,M410&gt;90),"High",IF(OR(M410&gt;60,W410=""),"Medium","Routine")))))</f>
        <v/>
      </c>
      <c r="Z410" s="24" t="n"/>
      <c r="AA410" s="25">
        <f>IF(A410="","",IF(COUNTIF($A$2:$A$501,A410)&gt;1,"Duplicate AR Record ID",IF(B410="","Missing clinic",IF(C410="","Missing account ID",IF(D410="","Missing payer",IF(F410="","Missing service date",IF(H410="","Missing original charge","")))))))</f>
        <v/>
      </c>
    </row>
    <row r="411">
      <c r="A411" s="18" t="n"/>
      <c r="B411" s="18" t="n"/>
      <c r="C411" s="18" t="n"/>
      <c r="D411" s="18" t="n"/>
      <c r="E411" s="18" t="n"/>
      <c r="F411" s="42" t="n"/>
      <c r="G411" s="42" t="n"/>
      <c r="H411" s="43" t="n"/>
      <c r="I411" s="43" t="n"/>
      <c r="J411" s="43" t="n"/>
      <c r="K411" s="44">
        <f>IF(A411="","",H411-I411-J411)</f>
        <v/>
      </c>
      <c r="L411" s="45">
        <f>IF(A411="","",IF(Dashboard!$B$5="Claim Submitted Date",IF(G411&lt;&gt;"",G411,F411),F411))</f>
        <v/>
      </c>
      <c r="M411" s="23">
        <f>IF(OR(A411="",L411="",Dashboard!$B$4=""),"",MAX(0,Dashboard!$B$4-L411))</f>
        <v/>
      </c>
      <c r="N411" s="23">
        <f>IF(M411="","",IF(M411&lt;=30,"0–30 Days",IF(M411&lt;=60,"31–60 Days",IF(M411&lt;=90,"61–90 Days",IF(M411&lt;=120,"91–120 Days","Over 120 Days")))))</f>
        <v/>
      </c>
      <c r="O411" s="44">
        <f>IF(A411="","",IF(N411="0–30 Days",K411,0))</f>
        <v/>
      </c>
      <c r="P411" s="44">
        <f>IF(A411="","",IF(N411="31–60 Days",K411,0))</f>
        <v/>
      </c>
      <c r="Q411" s="44">
        <f>IF(A411="","",IF(N411="61–90 Days",K411,0))</f>
        <v/>
      </c>
      <c r="R411" s="44">
        <f>IF(A411="","",IF(N411="91–120 Days",K411,0))</f>
        <v/>
      </c>
      <c r="S411" s="44">
        <f>IF(A411="","",IF(N411="Over 120 Days",K411,0))</f>
        <v/>
      </c>
      <c r="T411" s="18" t="n"/>
      <c r="U411" s="18" t="n"/>
      <c r="V411" s="42" t="n"/>
      <c r="W411" s="42" t="n"/>
      <c r="X411" s="18" t="n"/>
      <c r="Y411" s="23">
        <f>IF(A411="","",IF(K411&lt;=0,"Closed/Credit",IF(OR(U411="Yes",M411&gt;120,AND(W411&lt;&gt;"",W411&lt;=Dashboard!$B$4)),"Critical",IF(OR(K411&gt;=Dashboard!$B$6,M411&gt;90),"High",IF(OR(M411&gt;60,W411=""),"Medium","Routine")))))</f>
        <v/>
      </c>
      <c r="Z411" s="24" t="n"/>
      <c r="AA411" s="25">
        <f>IF(A411="","",IF(COUNTIF($A$2:$A$501,A411)&gt;1,"Duplicate AR Record ID",IF(B411="","Missing clinic",IF(C411="","Missing account ID",IF(D411="","Missing payer",IF(F411="","Missing service date",IF(H411="","Missing original charge","")))))))</f>
        <v/>
      </c>
    </row>
    <row r="412">
      <c r="A412" s="18" t="n"/>
      <c r="B412" s="18" t="n"/>
      <c r="C412" s="18" t="n"/>
      <c r="D412" s="18" t="n"/>
      <c r="E412" s="18" t="n"/>
      <c r="F412" s="42" t="n"/>
      <c r="G412" s="42" t="n"/>
      <c r="H412" s="43" t="n"/>
      <c r="I412" s="43" t="n"/>
      <c r="J412" s="43" t="n"/>
      <c r="K412" s="44">
        <f>IF(A412="","",H412-I412-J412)</f>
        <v/>
      </c>
      <c r="L412" s="45">
        <f>IF(A412="","",IF(Dashboard!$B$5="Claim Submitted Date",IF(G412&lt;&gt;"",G412,F412),F412))</f>
        <v/>
      </c>
      <c r="M412" s="23">
        <f>IF(OR(A412="",L412="",Dashboard!$B$4=""),"",MAX(0,Dashboard!$B$4-L412))</f>
        <v/>
      </c>
      <c r="N412" s="23">
        <f>IF(M412="","",IF(M412&lt;=30,"0–30 Days",IF(M412&lt;=60,"31–60 Days",IF(M412&lt;=90,"61–90 Days",IF(M412&lt;=120,"91–120 Days","Over 120 Days")))))</f>
        <v/>
      </c>
      <c r="O412" s="44">
        <f>IF(A412="","",IF(N412="0–30 Days",K412,0))</f>
        <v/>
      </c>
      <c r="P412" s="44">
        <f>IF(A412="","",IF(N412="31–60 Days",K412,0))</f>
        <v/>
      </c>
      <c r="Q412" s="44">
        <f>IF(A412="","",IF(N412="61–90 Days",K412,0))</f>
        <v/>
      </c>
      <c r="R412" s="44">
        <f>IF(A412="","",IF(N412="91–120 Days",K412,0))</f>
        <v/>
      </c>
      <c r="S412" s="44">
        <f>IF(A412="","",IF(N412="Over 120 Days",K412,0))</f>
        <v/>
      </c>
      <c r="T412" s="18" t="n"/>
      <c r="U412" s="18" t="n"/>
      <c r="V412" s="42" t="n"/>
      <c r="W412" s="42" t="n"/>
      <c r="X412" s="18" t="n"/>
      <c r="Y412" s="23">
        <f>IF(A412="","",IF(K412&lt;=0,"Closed/Credit",IF(OR(U412="Yes",M412&gt;120,AND(W412&lt;&gt;"",W412&lt;=Dashboard!$B$4)),"Critical",IF(OR(K412&gt;=Dashboard!$B$6,M412&gt;90),"High",IF(OR(M412&gt;60,W412=""),"Medium","Routine")))))</f>
        <v/>
      </c>
      <c r="Z412" s="24" t="n"/>
      <c r="AA412" s="25">
        <f>IF(A412="","",IF(COUNTIF($A$2:$A$501,A412)&gt;1,"Duplicate AR Record ID",IF(B412="","Missing clinic",IF(C412="","Missing account ID",IF(D412="","Missing payer",IF(F412="","Missing service date",IF(H412="","Missing original charge","")))))))</f>
        <v/>
      </c>
    </row>
    <row r="413">
      <c r="A413" s="18" t="n"/>
      <c r="B413" s="18" t="n"/>
      <c r="C413" s="18" t="n"/>
      <c r="D413" s="18" t="n"/>
      <c r="E413" s="18" t="n"/>
      <c r="F413" s="42" t="n"/>
      <c r="G413" s="42" t="n"/>
      <c r="H413" s="43" t="n"/>
      <c r="I413" s="43" t="n"/>
      <c r="J413" s="43" t="n"/>
      <c r="K413" s="44">
        <f>IF(A413="","",H413-I413-J413)</f>
        <v/>
      </c>
      <c r="L413" s="45">
        <f>IF(A413="","",IF(Dashboard!$B$5="Claim Submitted Date",IF(G413&lt;&gt;"",G413,F413),F413))</f>
        <v/>
      </c>
      <c r="M413" s="23">
        <f>IF(OR(A413="",L413="",Dashboard!$B$4=""),"",MAX(0,Dashboard!$B$4-L413))</f>
        <v/>
      </c>
      <c r="N413" s="23">
        <f>IF(M413="","",IF(M413&lt;=30,"0–30 Days",IF(M413&lt;=60,"31–60 Days",IF(M413&lt;=90,"61–90 Days",IF(M413&lt;=120,"91–120 Days","Over 120 Days")))))</f>
        <v/>
      </c>
      <c r="O413" s="44">
        <f>IF(A413="","",IF(N413="0–30 Days",K413,0))</f>
        <v/>
      </c>
      <c r="P413" s="44">
        <f>IF(A413="","",IF(N413="31–60 Days",K413,0))</f>
        <v/>
      </c>
      <c r="Q413" s="44">
        <f>IF(A413="","",IF(N413="61–90 Days",K413,0))</f>
        <v/>
      </c>
      <c r="R413" s="44">
        <f>IF(A413="","",IF(N413="91–120 Days",K413,0))</f>
        <v/>
      </c>
      <c r="S413" s="44">
        <f>IF(A413="","",IF(N413="Over 120 Days",K413,0))</f>
        <v/>
      </c>
      <c r="T413" s="18" t="n"/>
      <c r="U413" s="18" t="n"/>
      <c r="V413" s="42" t="n"/>
      <c r="W413" s="42" t="n"/>
      <c r="X413" s="18" t="n"/>
      <c r="Y413" s="23">
        <f>IF(A413="","",IF(K413&lt;=0,"Closed/Credit",IF(OR(U413="Yes",M413&gt;120,AND(W413&lt;&gt;"",W413&lt;=Dashboard!$B$4)),"Critical",IF(OR(K413&gt;=Dashboard!$B$6,M413&gt;90),"High",IF(OR(M413&gt;60,W413=""),"Medium","Routine")))))</f>
        <v/>
      </c>
      <c r="Z413" s="24" t="n"/>
      <c r="AA413" s="25">
        <f>IF(A413="","",IF(COUNTIF($A$2:$A$501,A413)&gt;1,"Duplicate AR Record ID",IF(B413="","Missing clinic",IF(C413="","Missing account ID",IF(D413="","Missing payer",IF(F413="","Missing service date",IF(H413="","Missing original charge","")))))))</f>
        <v/>
      </c>
    </row>
    <row r="414">
      <c r="A414" s="18" t="n"/>
      <c r="B414" s="18" t="n"/>
      <c r="C414" s="18" t="n"/>
      <c r="D414" s="18" t="n"/>
      <c r="E414" s="18" t="n"/>
      <c r="F414" s="42" t="n"/>
      <c r="G414" s="42" t="n"/>
      <c r="H414" s="43" t="n"/>
      <c r="I414" s="43" t="n"/>
      <c r="J414" s="43" t="n"/>
      <c r="K414" s="44">
        <f>IF(A414="","",H414-I414-J414)</f>
        <v/>
      </c>
      <c r="L414" s="45">
        <f>IF(A414="","",IF(Dashboard!$B$5="Claim Submitted Date",IF(G414&lt;&gt;"",G414,F414),F414))</f>
        <v/>
      </c>
      <c r="M414" s="23">
        <f>IF(OR(A414="",L414="",Dashboard!$B$4=""),"",MAX(0,Dashboard!$B$4-L414))</f>
        <v/>
      </c>
      <c r="N414" s="23">
        <f>IF(M414="","",IF(M414&lt;=30,"0–30 Days",IF(M414&lt;=60,"31–60 Days",IF(M414&lt;=90,"61–90 Days",IF(M414&lt;=120,"91–120 Days","Over 120 Days")))))</f>
        <v/>
      </c>
      <c r="O414" s="44">
        <f>IF(A414="","",IF(N414="0–30 Days",K414,0))</f>
        <v/>
      </c>
      <c r="P414" s="44">
        <f>IF(A414="","",IF(N414="31–60 Days",K414,0))</f>
        <v/>
      </c>
      <c r="Q414" s="44">
        <f>IF(A414="","",IF(N414="61–90 Days",K414,0))</f>
        <v/>
      </c>
      <c r="R414" s="44">
        <f>IF(A414="","",IF(N414="91–120 Days",K414,0))</f>
        <v/>
      </c>
      <c r="S414" s="44">
        <f>IF(A414="","",IF(N414="Over 120 Days",K414,0))</f>
        <v/>
      </c>
      <c r="T414" s="18" t="n"/>
      <c r="U414" s="18" t="n"/>
      <c r="V414" s="42" t="n"/>
      <c r="W414" s="42" t="n"/>
      <c r="X414" s="18" t="n"/>
      <c r="Y414" s="23">
        <f>IF(A414="","",IF(K414&lt;=0,"Closed/Credit",IF(OR(U414="Yes",M414&gt;120,AND(W414&lt;&gt;"",W414&lt;=Dashboard!$B$4)),"Critical",IF(OR(K414&gt;=Dashboard!$B$6,M414&gt;90),"High",IF(OR(M414&gt;60,W414=""),"Medium","Routine")))))</f>
        <v/>
      </c>
      <c r="Z414" s="24" t="n"/>
      <c r="AA414" s="25">
        <f>IF(A414="","",IF(COUNTIF($A$2:$A$501,A414)&gt;1,"Duplicate AR Record ID",IF(B414="","Missing clinic",IF(C414="","Missing account ID",IF(D414="","Missing payer",IF(F414="","Missing service date",IF(H414="","Missing original charge","")))))))</f>
        <v/>
      </c>
    </row>
    <row r="415">
      <c r="A415" s="18" t="n"/>
      <c r="B415" s="18" t="n"/>
      <c r="C415" s="18" t="n"/>
      <c r="D415" s="18" t="n"/>
      <c r="E415" s="18" t="n"/>
      <c r="F415" s="42" t="n"/>
      <c r="G415" s="42" t="n"/>
      <c r="H415" s="43" t="n"/>
      <c r="I415" s="43" t="n"/>
      <c r="J415" s="43" t="n"/>
      <c r="K415" s="44">
        <f>IF(A415="","",H415-I415-J415)</f>
        <v/>
      </c>
      <c r="L415" s="45">
        <f>IF(A415="","",IF(Dashboard!$B$5="Claim Submitted Date",IF(G415&lt;&gt;"",G415,F415),F415))</f>
        <v/>
      </c>
      <c r="M415" s="23">
        <f>IF(OR(A415="",L415="",Dashboard!$B$4=""),"",MAX(0,Dashboard!$B$4-L415))</f>
        <v/>
      </c>
      <c r="N415" s="23">
        <f>IF(M415="","",IF(M415&lt;=30,"0–30 Days",IF(M415&lt;=60,"31–60 Days",IF(M415&lt;=90,"61–90 Days",IF(M415&lt;=120,"91–120 Days","Over 120 Days")))))</f>
        <v/>
      </c>
      <c r="O415" s="44">
        <f>IF(A415="","",IF(N415="0–30 Days",K415,0))</f>
        <v/>
      </c>
      <c r="P415" s="44">
        <f>IF(A415="","",IF(N415="31–60 Days",K415,0))</f>
        <v/>
      </c>
      <c r="Q415" s="44">
        <f>IF(A415="","",IF(N415="61–90 Days",K415,0))</f>
        <v/>
      </c>
      <c r="R415" s="44">
        <f>IF(A415="","",IF(N415="91–120 Days",K415,0))</f>
        <v/>
      </c>
      <c r="S415" s="44">
        <f>IF(A415="","",IF(N415="Over 120 Days",K415,0))</f>
        <v/>
      </c>
      <c r="T415" s="18" t="n"/>
      <c r="U415" s="18" t="n"/>
      <c r="V415" s="42" t="n"/>
      <c r="W415" s="42" t="n"/>
      <c r="X415" s="18" t="n"/>
      <c r="Y415" s="23">
        <f>IF(A415="","",IF(K415&lt;=0,"Closed/Credit",IF(OR(U415="Yes",M415&gt;120,AND(W415&lt;&gt;"",W415&lt;=Dashboard!$B$4)),"Critical",IF(OR(K415&gt;=Dashboard!$B$6,M415&gt;90),"High",IF(OR(M415&gt;60,W415=""),"Medium","Routine")))))</f>
        <v/>
      </c>
      <c r="Z415" s="24" t="n"/>
      <c r="AA415" s="25">
        <f>IF(A415="","",IF(COUNTIF($A$2:$A$501,A415)&gt;1,"Duplicate AR Record ID",IF(B415="","Missing clinic",IF(C415="","Missing account ID",IF(D415="","Missing payer",IF(F415="","Missing service date",IF(H415="","Missing original charge","")))))))</f>
        <v/>
      </c>
    </row>
    <row r="416">
      <c r="A416" s="18" t="n"/>
      <c r="B416" s="18" t="n"/>
      <c r="C416" s="18" t="n"/>
      <c r="D416" s="18" t="n"/>
      <c r="E416" s="18" t="n"/>
      <c r="F416" s="42" t="n"/>
      <c r="G416" s="42" t="n"/>
      <c r="H416" s="43" t="n"/>
      <c r="I416" s="43" t="n"/>
      <c r="J416" s="43" t="n"/>
      <c r="K416" s="44">
        <f>IF(A416="","",H416-I416-J416)</f>
        <v/>
      </c>
      <c r="L416" s="45">
        <f>IF(A416="","",IF(Dashboard!$B$5="Claim Submitted Date",IF(G416&lt;&gt;"",G416,F416),F416))</f>
        <v/>
      </c>
      <c r="M416" s="23">
        <f>IF(OR(A416="",L416="",Dashboard!$B$4=""),"",MAX(0,Dashboard!$B$4-L416))</f>
        <v/>
      </c>
      <c r="N416" s="23">
        <f>IF(M416="","",IF(M416&lt;=30,"0–30 Days",IF(M416&lt;=60,"31–60 Days",IF(M416&lt;=90,"61–90 Days",IF(M416&lt;=120,"91–120 Days","Over 120 Days")))))</f>
        <v/>
      </c>
      <c r="O416" s="44">
        <f>IF(A416="","",IF(N416="0–30 Days",K416,0))</f>
        <v/>
      </c>
      <c r="P416" s="44">
        <f>IF(A416="","",IF(N416="31–60 Days",K416,0))</f>
        <v/>
      </c>
      <c r="Q416" s="44">
        <f>IF(A416="","",IF(N416="61–90 Days",K416,0))</f>
        <v/>
      </c>
      <c r="R416" s="44">
        <f>IF(A416="","",IF(N416="91–120 Days",K416,0))</f>
        <v/>
      </c>
      <c r="S416" s="44">
        <f>IF(A416="","",IF(N416="Over 120 Days",K416,0))</f>
        <v/>
      </c>
      <c r="T416" s="18" t="n"/>
      <c r="U416" s="18" t="n"/>
      <c r="V416" s="42" t="n"/>
      <c r="W416" s="42" t="n"/>
      <c r="X416" s="18" t="n"/>
      <c r="Y416" s="23">
        <f>IF(A416="","",IF(K416&lt;=0,"Closed/Credit",IF(OR(U416="Yes",M416&gt;120,AND(W416&lt;&gt;"",W416&lt;=Dashboard!$B$4)),"Critical",IF(OR(K416&gt;=Dashboard!$B$6,M416&gt;90),"High",IF(OR(M416&gt;60,W416=""),"Medium","Routine")))))</f>
        <v/>
      </c>
      <c r="Z416" s="24" t="n"/>
      <c r="AA416" s="25">
        <f>IF(A416="","",IF(COUNTIF($A$2:$A$501,A416)&gt;1,"Duplicate AR Record ID",IF(B416="","Missing clinic",IF(C416="","Missing account ID",IF(D416="","Missing payer",IF(F416="","Missing service date",IF(H416="","Missing original charge","")))))))</f>
        <v/>
      </c>
    </row>
    <row r="417">
      <c r="A417" s="18" t="n"/>
      <c r="B417" s="18" t="n"/>
      <c r="C417" s="18" t="n"/>
      <c r="D417" s="18" t="n"/>
      <c r="E417" s="18" t="n"/>
      <c r="F417" s="42" t="n"/>
      <c r="G417" s="42" t="n"/>
      <c r="H417" s="43" t="n"/>
      <c r="I417" s="43" t="n"/>
      <c r="J417" s="43" t="n"/>
      <c r="K417" s="44">
        <f>IF(A417="","",H417-I417-J417)</f>
        <v/>
      </c>
      <c r="L417" s="45">
        <f>IF(A417="","",IF(Dashboard!$B$5="Claim Submitted Date",IF(G417&lt;&gt;"",G417,F417),F417))</f>
        <v/>
      </c>
      <c r="M417" s="23">
        <f>IF(OR(A417="",L417="",Dashboard!$B$4=""),"",MAX(0,Dashboard!$B$4-L417))</f>
        <v/>
      </c>
      <c r="N417" s="23">
        <f>IF(M417="","",IF(M417&lt;=30,"0–30 Days",IF(M417&lt;=60,"31–60 Days",IF(M417&lt;=90,"61–90 Days",IF(M417&lt;=120,"91–120 Days","Over 120 Days")))))</f>
        <v/>
      </c>
      <c r="O417" s="44">
        <f>IF(A417="","",IF(N417="0–30 Days",K417,0))</f>
        <v/>
      </c>
      <c r="P417" s="44">
        <f>IF(A417="","",IF(N417="31–60 Days",K417,0))</f>
        <v/>
      </c>
      <c r="Q417" s="44">
        <f>IF(A417="","",IF(N417="61–90 Days",K417,0))</f>
        <v/>
      </c>
      <c r="R417" s="44">
        <f>IF(A417="","",IF(N417="91–120 Days",K417,0))</f>
        <v/>
      </c>
      <c r="S417" s="44">
        <f>IF(A417="","",IF(N417="Over 120 Days",K417,0))</f>
        <v/>
      </c>
      <c r="T417" s="18" t="n"/>
      <c r="U417" s="18" t="n"/>
      <c r="V417" s="42" t="n"/>
      <c r="W417" s="42" t="n"/>
      <c r="X417" s="18" t="n"/>
      <c r="Y417" s="23">
        <f>IF(A417="","",IF(K417&lt;=0,"Closed/Credit",IF(OR(U417="Yes",M417&gt;120,AND(W417&lt;&gt;"",W417&lt;=Dashboard!$B$4)),"Critical",IF(OR(K417&gt;=Dashboard!$B$6,M417&gt;90),"High",IF(OR(M417&gt;60,W417=""),"Medium","Routine")))))</f>
        <v/>
      </c>
      <c r="Z417" s="24" t="n"/>
      <c r="AA417" s="25">
        <f>IF(A417="","",IF(COUNTIF($A$2:$A$501,A417)&gt;1,"Duplicate AR Record ID",IF(B417="","Missing clinic",IF(C417="","Missing account ID",IF(D417="","Missing payer",IF(F417="","Missing service date",IF(H417="","Missing original charge","")))))))</f>
        <v/>
      </c>
    </row>
    <row r="418">
      <c r="A418" s="18" t="n"/>
      <c r="B418" s="18" t="n"/>
      <c r="C418" s="18" t="n"/>
      <c r="D418" s="18" t="n"/>
      <c r="E418" s="18" t="n"/>
      <c r="F418" s="42" t="n"/>
      <c r="G418" s="42" t="n"/>
      <c r="H418" s="43" t="n"/>
      <c r="I418" s="43" t="n"/>
      <c r="J418" s="43" t="n"/>
      <c r="K418" s="44">
        <f>IF(A418="","",H418-I418-J418)</f>
        <v/>
      </c>
      <c r="L418" s="45">
        <f>IF(A418="","",IF(Dashboard!$B$5="Claim Submitted Date",IF(G418&lt;&gt;"",G418,F418),F418))</f>
        <v/>
      </c>
      <c r="M418" s="23">
        <f>IF(OR(A418="",L418="",Dashboard!$B$4=""),"",MAX(0,Dashboard!$B$4-L418))</f>
        <v/>
      </c>
      <c r="N418" s="23">
        <f>IF(M418="","",IF(M418&lt;=30,"0–30 Days",IF(M418&lt;=60,"31–60 Days",IF(M418&lt;=90,"61–90 Days",IF(M418&lt;=120,"91–120 Days","Over 120 Days")))))</f>
        <v/>
      </c>
      <c r="O418" s="44">
        <f>IF(A418="","",IF(N418="0–30 Days",K418,0))</f>
        <v/>
      </c>
      <c r="P418" s="44">
        <f>IF(A418="","",IF(N418="31–60 Days",K418,0))</f>
        <v/>
      </c>
      <c r="Q418" s="44">
        <f>IF(A418="","",IF(N418="61–90 Days",K418,0))</f>
        <v/>
      </c>
      <c r="R418" s="44">
        <f>IF(A418="","",IF(N418="91–120 Days",K418,0))</f>
        <v/>
      </c>
      <c r="S418" s="44">
        <f>IF(A418="","",IF(N418="Over 120 Days",K418,0))</f>
        <v/>
      </c>
      <c r="T418" s="18" t="n"/>
      <c r="U418" s="18" t="n"/>
      <c r="V418" s="42" t="n"/>
      <c r="W418" s="42" t="n"/>
      <c r="X418" s="18" t="n"/>
      <c r="Y418" s="23">
        <f>IF(A418="","",IF(K418&lt;=0,"Closed/Credit",IF(OR(U418="Yes",M418&gt;120,AND(W418&lt;&gt;"",W418&lt;=Dashboard!$B$4)),"Critical",IF(OR(K418&gt;=Dashboard!$B$6,M418&gt;90),"High",IF(OR(M418&gt;60,W418=""),"Medium","Routine")))))</f>
        <v/>
      </c>
      <c r="Z418" s="24" t="n"/>
      <c r="AA418" s="25">
        <f>IF(A418="","",IF(COUNTIF($A$2:$A$501,A418)&gt;1,"Duplicate AR Record ID",IF(B418="","Missing clinic",IF(C418="","Missing account ID",IF(D418="","Missing payer",IF(F418="","Missing service date",IF(H418="","Missing original charge","")))))))</f>
        <v/>
      </c>
    </row>
    <row r="419">
      <c r="A419" s="18" t="n"/>
      <c r="B419" s="18" t="n"/>
      <c r="C419" s="18" t="n"/>
      <c r="D419" s="18" t="n"/>
      <c r="E419" s="18" t="n"/>
      <c r="F419" s="42" t="n"/>
      <c r="G419" s="42" t="n"/>
      <c r="H419" s="43" t="n"/>
      <c r="I419" s="43" t="n"/>
      <c r="J419" s="43" t="n"/>
      <c r="K419" s="44">
        <f>IF(A419="","",H419-I419-J419)</f>
        <v/>
      </c>
      <c r="L419" s="45">
        <f>IF(A419="","",IF(Dashboard!$B$5="Claim Submitted Date",IF(G419&lt;&gt;"",G419,F419),F419))</f>
        <v/>
      </c>
      <c r="M419" s="23">
        <f>IF(OR(A419="",L419="",Dashboard!$B$4=""),"",MAX(0,Dashboard!$B$4-L419))</f>
        <v/>
      </c>
      <c r="N419" s="23">
        <f>IF(M419="","",IF(M419&lt;=30,"0–30 Days",IF(M419&lt;=60,"31–60 Days",IF(M419&lt;=90,"61–90 Days",IF(M419&lt;=120,"91–120 Days","Over 120 Days")))))</f>
        <v/>
      </c>
      <c r="O419" s="44">
        <f>IF(A419="","",IF(N419="0–30 Days",K419,0))</f>
        <v/>
      </c>
      <c r="P419" s="44">
        <f>IF(A419="","",IF(N419="31–60 Days",K419,0))</f>
        <v/>
      </c>
      <c r="Q419" s="44">
        <f>IF(A419="","",IF(N419="61–90 Days",K419,0))</f>
        <v/>
      </c>
      <c r="R419" s="44">
        <f>IF(A419="","",IF(N419="91–120 Days",K419,0))</f>
        <v/>
      </c>
      <c r="S419" s="44">
        <f>IF(A419="","",IF(N419="Over 120 Days",K419,0))</f>
        <v/>
      </c>
      <c r="T419" s="18" t="n"/>
      <c r="U419" s="18" t="n"/>
      <c r="V419" s="42" t="n"/>
      <c r="W419" s="42" t="n"/>
      <c r="X419" s="18" t="n"/>
      <c r="Y419" s="23">
        <f>IF(A419="","",IF(K419&lt;=0,"Closed/Credit",IF(OR(U419="Yes",M419&gt;120,AND(W419&lt;&gt;"",W419&lt;=Dashboard!$B$4)),"Critical",IF(OR(K419&gt;=Dashboard!$B$6,M419&gt;90),"High",IF(OR(M419&gt;60,W419=""),"Medium","Routine")))))</f>
        <v/>
      </c>
      <c r="Z419" s="24" t="n"/>
      <c r="AA419" s="25">
        <f>IF(A419="","",IF(COUNTIF($A$2:$A$501,A419)&gt;1,"Duplicate AR Record ID",IF(B419="","Missing clinic",IF(C419="","Missing account ID",IF(D419="","Missing payer",IF(F419="","Missing service date",IF(H419="","Missing original charge","")))))))</f>
        <v/>
      </c>
    </row>
    <row r="420">
      <c r="A420" s="18" t="n"/>
      <c r="B420" s="18" t="n"/>
      <c r="C420" s="18" t="n"/>
      <c r="D420" s="18" t="n"/>
      <c r="E420" s="18" t="n"/>
      <c r="F420" s="42" t="n"/>
      <c r="G420" s="42" t="n"/>
      <c r="H420" s="43" t="n"/>
      <c r="I420" s="43" t="n"/>
      <c r="J420" s="43" t="n"/>
      <c r="K420" s="44">
        <f>IF(A420="","",H420-I420-J420)</f>
        <v/>
      </c>
      <c r="L420" s="45">
        <f>IF(A420="","",IF(Dashboard!$B$5="Claim Submitted Date",IF(G420&lt;&gt;"",G420,F420),F420))</f>
        <v/>
      </c>
      <c r="M420" s="23">
        <f>IF(OR(A420="",L420="",Dashboard!$B$4=""),"",MAX(0,Dashboard!$B$4-L420))</f>
        <v/>
      </c>
      <c r="N420" s="23">
        <f>IF(M420="","",IF(M420&lt;=30,"0–30 Days",IF(M420&lt;=60,"31–60 Days",IF(M420&lt;=90,"61–90 Days",IF(M420&lt;=120,"91–120 Days","Over 120 Days")))))</f>
        <v/>
      </c>
      <c r="O420" s="44">
        <f>IF(A420="","",IF(N420="0–30 Days",K420,0))</f>
        <v/>
      </c>
      <c r="P420" s="44">
        <f>IF(A420="","",IF(N420="31–60 Days",K420,0))</f>
        <v/>
      </c>
      <c r="Q420" s="44">
        <f>IF(A420="","",IF(N420="61–90 Days",K420,0))</f>
        <v/>
      </c>
      <c r="R420" s="44">
        <f>IF(A420="","",IF(N420="91–120 Days",K420,0))</f>
        <v/>
      </c>
      <c r="S420" s="44">
        <f>IF(A420="","",IF(N420="Over 120 Days",K420,0))</f>
        <v/>
      </c>
      <c r="T420" s="18" t="n"/>
      <c r="U420" s="18" t="n"/>
      <c r="V420" s="42" t="n"/>
      <c r="W420" s="42" t="n"/>
      <c r="X420" s="18" t="n"/>
      <c r="Y420" s="23">
        <f>IF(A420="","",IF(K420&lt;=0,"Closed/Credit",IF(OR(U420="Yes",M420&gt;120,AND(W420&lt;&gt;"",W420&lt;=Dashboard!$B$4)),"Critical",IF(OR(K420&gt;=Dashboard!$B$6,M420&gt;90),"High",IF(OR(M420&gt;60,W420=""),"Medium","Routine")))))</f>
        <v/>
      </c>
      <c r="Z420" s="24" t="n"/>
      <c r="AA420" s="25">
        <f>IF(A420="","",IF(COUNTIF($A$2:$A$501,A420)&gt;1,"Duplicate AR Record ID",IF(B420="","Missing clinic",IF(C420="","Missing account ID",IF(D420="","Missing payer",IF(F420="","Missing service date",IF(H420="","Missing original charge","")))))))</f>
        <v/>
      </c>
    </row>
    <row r="421">
      <c r="A421" s="18" t="n"/>
      <c r="B421" s="18" t="n"/>
      <c r="C421" s="18" t="n"/>
      <c r="D421" s="18" t="n"/>
      <c r="E421" s="18" t="n"/>
      <c r="F421" s="42" t="n"/>
      <c r="G421" s="42" t="n"/>
      <c r="H421" s="43" t="n"/>
      <c r="I421" s="43" t="n"/>
      <c r="J421" s="43" t="n"/>
      <c r="K421" s="44">
        <f>IF(A421="","",H421-I421-J421)</f>
        <v/>
      </c>
      <c r="L421" s="45">
        <f>IF(A421="","",IF(Dashboard!$B$5="Claim Submitted Date",IF(G421&lt;&gt;"",G421,F421),F421))</f>
        <v/>
      </c>
      <c r="M421" s="23">
        <f>IF(OR(A421="",L421="",Dashboard!$B$4=""),"",MAX(0,Dashboard!$B$4-L421))</f>
        <v/>
      </c>
      <c r="N421" s="23">
        <f>IF(M421="","",IF(M421&lt;=30,"0–30 Days",IF(M421&lt;=60,"31–60 Days",IF(M421&lt;=90,"61–90 Days",IF(M421&lt;=120,"91–120 Days","Over 120 Days")))))</f>
        <v/>
      </c>
      <c r="O421" s="44">
        <f>IF(A421="","",IF(N421="0–30 Days",K421,0))</f>
        <v/>
      </c>
      <c r="P421" s="44">
        <f>IF(A421="","",IF(N421="31–60 Days",K421,0))</f>
        <v/>
      </c>
      <c r="Q421" s="44">
        <f>IF(A421="","",IF(N421="61–90 Days",K421,0))</f>
        <v/>
      </c>
      <c r="R421" s="44">
        <f>IF(A421="","",IF(N421="91–120 Days",K421,0))</f>
        <v/>
      </c>
      <c r="S421" s="44">
        <f>IF(A421="","",IF(N421="Over 120 Days",K421,0))</f>
        <v/>
      </c>
      <c r="T421" s="18" t="n"/>
      <c r="U421" s="18" t="n"/>
      <c r="V421" s="42" t="n"/>
      <c r="W421" s="42" t="n"/>
      <c r="X421" s="18" t="n"/>
      <c r="Y421" s="23">
        <f>IF(A421="","",IF(K421&lt;=0,"Closed/Credit",IF(OR(U421="Yes",M421&gt;120,AND(W421&lt;&gt;"",W421&lt;=Dashboard!$B$4)),"Critical",IF(OR(K421&gt;=Dashboard!$B$6,M421&gt;90),"High",IF(OR(M421&gt;60,W421=""),"Medium","Routine")))))</f>
        <v/>
      </c>
      <c r="Z421" s="24" t="n"/>
      <c r="AA421" s="25">
        <f>IF(A421="","",IF(COUNTIF($A$2:$A$501,A421)&gt;1,"Duplicate AR Record ID",IF(B421="","Missing clinic",IF(C421="","Missing account ID",IF(D421="","Missing payer",IF(F421="","Missing service date",IF(H421="","Missing original charge","")))))))</f>
        <v/>
      </c>
    </row>
    <row r="422">
      <c r="A422" s="18" t="n"/>
      <c r="B422" s="18" t="n"/>
      <c r="C422" s="18" t="n"/>
      <c r="D422" s="18" t="n"/>
      <c r="E422" s="18" t="n"/>
      <c r="F422" s="42" t="n"/>
      <c r="G422" s="42" t="n"/>
      <c r="H422" s="43" t="n"/>
      <c r="I422" s="43" t="n"/>
      <c r="J422" s="43" t="n"/>
      <c r="K422" s="44">
        <f>IF(A422="","",H422-I422-J422)</f>
        <v/>
      </c>
      <c r="L422" s="45">
        <f>IF(A422="","",IF(Dashboard!$B$5="Claim Submitted Date",IF(G422&lt;&gt;"",G422,F422),F422))</f>
        <v/>
      </c>
      <c r="M422" s="23">
        <f>IF(OR(A422="",L422="",Dashboard!$B$4=""),"",MAX(0,Dashboard!$B$4-L422))</f>
        <v/>
      </c>
      <c r="N422" s="23">
        <f>IF(M422="","",IF(M422&lt;=30,"0–30 Days",IF(M422&lt;=60,"31–60 Days",IF(M422&lt;=90,"61–90 Days",IF(M422&lt;=120,"91–120 Days","Over 120 Days")))))</f>
        <v/>
      </c>
      <c r="O422" s="44">
        <f>IF(A422="","",IF(N422="0–30 Days",K422,0))</f>
        <v/>
      </c>
      <c r="P422" s="44">
        <f>IF(A422="","",IF(N422="31–60 Days",K422,0))</f>
        <v/>
      </c>
      <c r="Q422" s="44">
        <f>IF(A422="","",IF(N422="61–90 Days",K422,0))</f>
        <v/>
      </c>
      <c r="R422" s="44">
        <f>IF(A422="","",IF(N422="91–120 Days",K422,0))</f>
        <v/>
      </c>
      <c r="S422" s="44">
        <f>IF(A422="","",IF(N422="Over 120 Days",K422,0))</f>
        <v/>
      </c>
      <c r="T422" s="18" t="n"/>
      <c r="U422" s="18" t="n"/>
      <c r="V422" s="42" t="n"/>
      <c r="W422" s="42" t="n"/>
      <c r="X422" s="18" t="n"/>
      <c r="Y422" s="23">
        <f>IF(A422="","",IF(K422&lt;=0,"Closed/Credit",IF(OR(U422="Yes",M422&gt;120,AND(W422&lt;&gt;"",W422&lt;=Dashboard!$B$4)),"Critical",IF(OR(K422&gt;=Dashboard!$B$6,M422&gt;90),"High",IF(OR(M422&gt;60,W422=""),"Medium","Routine")))))</f>
        <v/>
      </c>
      <c r="Z422" s="24" t="n"/>
      <c r="AA422" s="25">
        <f>IF(A422="","",IF(COUNTIF($A$2:$A$501,A422)&gt;1,"Duplicate AR Record ID",IF(B422="","Missing clinic",IF(C422="","Missing account ID",IF(D422="","Missing payer",IF(F422="","Missing service date",IF(H422="","Missing original charge","")))))))</f>
        <v/>
      </c>
    </row>
    <row r="423">
      <c r="A423" s="18" t="n"/>
      <c r="B423" s="18" t="n"/>
      <c r="C423" s="18" t="n"/>
      <c r="D423" s="18" t="n"/>
      <c r="E423" s="18" t="n"/>
      <c r="F423" s="42" t="n"/>
      <c r="G423" s="42" t="n"/>
      <c r="H423" s="43" t="n"/>
      <c r="I423" s="43" t="n"/>
      <c r="J423" s="43" t="n"/>
      <c r="K423" s="44">
        <f>IF(A423="","",H423-I423-J423)</f>
        <v/>
      </c>
      <c r="L423" s="45">
        <f>IF(A423="","",IF(Dashboard!$B$5="Claim Submitted Date",IF(G423&lt;&gt;"",G423,F423),F423))</f>
        <v/>
      </c>
      <c r="M423" s="23">
        <f>IF(OR(A423="",L423="",Dashboard!$B$4=""),"",MAX(0,Dashboard!$B$4-L423))</f>
        <v/>
      </c>
      <c r="N423" s="23">
        <f>IF(M423="","",IF(M423&lt;=30,"0–30 Days",IF(M423&lt;=60,"31–60 Days",IF(M423&lt;=90,"61–90 Days",IF(M423&lt;=120,"91–120 Days","Over 120 Days")))))</f>
        <v/>
      </c>
      <c r="O423" s="44">
        <f>IF(A423="","",IF(N423="0–30 Days",K423,0))</f>
        <v/>
      </c>
      <c r="P423" s="44">
        <f>IF(A423="","",IF(N423="31–60 Days",K423,0))</f>
        <v/>
      </c>
      <c r="Q423" s="44">
        <f>IF(A423="","",IF(N423="61–90 Days",K423,0))</f>
        <v/>
      </c>
      <c r="R423" s="44">
        <f>IF(A423="","",IF(N423="91–120 Days",K423,0))</f>
        <v/>
      </c>
      <c r="S423" s="44">
        <f>IF(A423="","",IF(N423="Over 120 Days",K423,0))</f>
        <v/>
      </c>
      <c r="T423" s="18" t="n"/>
      <c r="U423" s="18" t="n"/>
      <c r="V423" s="42" t="n"/>
      <c r="W423" s="42" t="n"/>
      <c r="X423" s="18" t="n"/>
      <c r="Y423" s="23">
        <f>IF(A423="","",IF(K423&lt;=0,"Closed/Credit",IF(OR(U423="Yes",M423&gt;120,AND(W423&lt;&gt;"",W423&lt;=Dashboard!$B$4)),"Critical",IF(OR(K423&gt;=Dashboard!$B$6,M423&gt;90),"High",IF(OR(M423&gt;60,W423=""),"Medium","Routine")))))</f>
        <v/>
      </c>
      <c r="Z423" s="24" t="n"/>
      <c r="AA423" s="25">
        <f>IF(A423="","",IF(COUNTIF($A$2:$A$501,A423)&gt;1,"Duplicate AR Record ID",IF(B423="","Missing clinic",IF(C423="","Missing account ID",IF(D423="","Missing payer",IF(F423="","Missing service date",IF(H423="","Missing original charge","")))))))</f>
        <v/>
      </c>
    </row>
    <row r="424">
      <c r="A424" s="18" t="n"/>
      <c r="B424" s="18" t="n"/>
      <c r="C424" s="18" t="n"/>
      <c r="D424" s="18" t="n"/>
      <c r="E424" s="18" t="n"/>
      <c r="F424" s="42" t="n"/>
      <c r="G424" s="42" t="n"/>
      <c r="H424" s="43" t="n"/>
      <c r="I424" s="43" t="n"/>
      <c r="J424" s="43" t="n"/>
      <c r="K424" s="44">
        <f>IF(A424="","",H424-I424-J424)</f>
        <v/>
      </c>
      <c r="L424" s="45">
        <f>IF(A424="","",IF(Dashboard!$B$5="Claim Submitted Date",IF(G424&lt;&gt;"",G424,F424),F424))</f>
        <v/>
      </c>
      <c r="M424" s="23">
        <f>IF(OR(A424="",L424="",Dashboard!$B$4=""),"",MAX(0,Dashboard!$B$4-L424))</f>
        <v/>
      </c>
      <c r="N424" s="23">
        <f>IF(M424="","",IF(M424&lt;=30,"0–30 Days",IF(M424&lt;=60,"31–60 Days",IF(M424&lt;=90,"61–90 Days",IF(M424&lt;=120,"91–120 Days","Over 120 Days")))))</f>
        <v/>
      </c>
      <c r="O424" s="44">
        <f>IF(A424="","",IF(N424="0–30 Days",K424,0))</f>
        <v/>
      </c>
      <c r="P424" s="44">
        <f>IF(A424="","",IF(N424="31–60 Days",K424,0))</f>
        <v/>
      </c>
      <c r="Q424" s="44">
        <f>IF(A424="","",IF(N424="61–90 Days",K424,0))</f>
        <v/>
      </c>
      <c r="R424" s="44">
        <f>IF(A424="","",IF(N424="91–120 Days",K424,0))</f>
        <v/>
      </c>
      <c r="S424" s="44">
        <f>IF(A424="","",IF(N424="Over 120 Days",K424,0))</f>
        <v/>
      </c>
      <c r="T424" s="18" t="n"/>
      <c r="U424" s="18" t="n"/>
      <c r="V424" s="42" t="n"/>
      <c r="W424" s="42" t="n"/>
      <c r="X424" s="18" t="n"/>
      <c r="Y424" s="23">
        <f>IF(A424="","",IF(K424&lt;=0,"Closed/Credit",IF(OR(U424="Yes",M424&gt;120,AND(W424&lt;&gt;"",W424&lt;=Dashboard!$B$4)),"Critical",IF(OR(K424&gt;=Dashboard!$B$6,M424&gt;90),"High",IF(OR(M424&gt;60,W424=""),"Medium","Routine")))))</f>
        <v/>
      </c>
      <c r="Z424" s="24" t="n"/>
      <c r="AA424" s="25">
        <f>IF(A424="","",IF(COUNTIF($A$2:$A$501,A424)&gt;1,"Duplicate AR Record ID",IF(B424="","Missing clinic",IF(C424="","Missing account ID",IF(D424="","Missing payer",IF(F424="","Missing service date",IF(H424="","Missing original charge","")))))))</f>
        <v/>
      </c>
    </row>
    <row r="425">
      <c r="A425" s="18" t="n"/>
      <c r="B425" s="18" t="n"/>
      <c r="C425" s="18" t="n"/>
      <c r="D425" s="18" t="n"/>
      <c r="E425" s="18" t="n"/>
      <c r="F425" s="42" t="n"/>
      <c r="G425" s="42" t="n"/>
      <c r="H425" s="43" t="n"/>
      <c r="I425" s="43" t="n"/>
      <c r="J425" s="43" t="n"/>
      <c r="K425" s="44">
        <f>IF(A425="","",H425-I425-J425)</f>
        <v/>
      </c>
      <c r="L425" s="45">
        <f>IF(A425="","",IF(Dashboard!$B$5="Claim Submitted Date",IF(G425&lt;&gt;"",G425,F425),F425))</f>
        <v/>
      </c>
      <c r="M425" s="23">
        <f>IF(OR(A425="",L425="",Dashboard!$B$4=""),"",MAX(0,Dashboard!$B$4-L425))</f>
        <v/>
      </c>
      <c r="N425" s="23">
        <f>IF(M425="","",IF(M425&lt;=30,"0–30 Days",IF(M425&lt;=60,"31–60 Days",IF(M425&lt;=90,"61–90 Days",IF(M425&lt;=120,"91–120 Days","Over 120 Days")))))</f>
        <v/>
      </c>
      <c r="O425" s="44">
        <f>IF(A425="","",IF(N425="0–30 Days",K425,0))</f>
        <v/>
      </c>
      <c r="P425" s="44">
        <f>IF(A425="","",IF(N425="31–60 Days",K425,0))</f>
        <v/>
      </c>
      <c r="Q425" s="44">
        <f>IF(A425="","",IF(N425="61–90 Days",K425,0))</f>
        <v/>
      </c>
      <c r="R425" s="44">
        <f>IF(A425="","",IF(N425="91–120 Days",K425,0))</f>
        <v/>
      </c>
      <c r="S425" s="44">
        <f>IF(A425="","",IF(N425="Over 120 Days",K425,0))</f>
        <v/>
      </c>
      <c r="T425" s="18" t="n"/>
      <c r="U425" s="18" t="n"/>
      <c r="V425" s="42" t="n"/>
      <c r="W425" s="42" t="n"/>
      <c r="X425" s="18" t="n"/>
      <c r="Y425" s="23">
        <f>IF(A425="","",IF(K425&lt;=0,"Closed/Credit",IF(OR(U425="Yes",M425&gt;120,AND(W425&lt;&gt;"",W425&lt;=Dashboard!$B$4)),"Critical",IF(OR(K425&gt;=Dashboard!$B$6,M425&gt;90),"High",IF(OR(M425&gt;60,W425=""),"Medium","Routine")))))</f>
        <v/>
      </c>
      <c r="Z425" s="24" t="n"/>
      <c r="AA425" s="25">
        <f>IF(A425="","",IF(COUNTIF($A$2:$A$501,A425)&gt;1,"Duplicate AR Record ID",IF(B425="","Missing clinic",IF(C425="","Missing account ID",IF(D425="","Missing payer",IF(F425="","Missing service date",IF(H425="","Missing original charge","")))))))</f>
        <v/>
      </c>
    </row>
    <row r="426">
      <c r="A426" s="18" t="n"/>
      <c r="B426" s="18" t="n"/>
      <c r="C426" s="18" t="n"/>
      <c r="D426" s="18" t="n"/>
      <c r="E426" s="18" t="n"/>
      <c r="F426" s="42" t="n"/>
      <c r="G426" s="42" t="n"/>
      <c r="H426" s="43" t="n"/>
      <c r="I426" s="43" t="n"/>
      <c r="J426" s="43" t="n"/>
      <c r="K426" s="44">
        <f>IF(A426="","",H426-I426-J426)</f>
        <v/>
      </c>
      <c r="L426" s="45">
        <f>IF(A426="","",IF(Dashboard!$B$5="Claim Submitted Date",IF(G426&lt;&gt;"",G426,F426),F426))</f>
        <v/>
      </c>
      <c r="M426" s="23">
        <f>IF(OR(A426="",L426="",Dashboard!$B$4=""),"",MAX(0,Dashboard!$B$4-L426))</f>
        <v/>
      </c>
      <c r="N426" s="23">
        <f>IF(M426="","",IF(M426&lt;=30,"0–30 Days",IF(M426&lt;=60,"31–60 Days",IF(M426&lt;=90,"61–90 Days",IF(M426&lt;=120,"91–120 Days","Over 120 Days")))))</f>
        <v/>
      </c>
      <c r="O426" s="44">
        <f>IF(A426="","",IF(N426="0–30 Days",K426,0))</f>
        <v/>
      </c>
      <c r="P426" s="44">
        <f>IF(A426="","",IF(N426="31–60 Days",K426,0))</f>
        <v/>
      </c>
      <c r="Q426" s="44">
        <f>IF(A426="","",IF(N426="61–90 Days",K426,0))</f>
        <v/>
      </c>
      <c r="R426" s="44">
        <f>IF(A426="","",IF(N426="91–120 Days",K426,0))</f>
        <v/>
      </c>
      <c r="S426" s="44">
        <f>IF(A426="","",IF(N426="Over 120 Days",K426,0))</f>
        <v/>
      </c>
      <c r="T426" s="18" t="n"/>
      <c r="U426" s="18" t="n"/>
      <c r="V426" s="42" t="n"/>
      <c r="W426" s="42" t="n"/>
      <c r="X426" s="18" t="n"/>
      <c r="Y426" s="23">
        <f>IF(A426="","",IF(K426&lt;=0,"Closed/Credit",IF(OR(U426="Yes",M426&gt;120,AND(W426&lt;&gt;"",W426&lt;=Dashboard!$B$4)),"Critical",IF(OR(K426&gt;=Dashboard!$B$6,M426&gt;90),"High",IF(OR(M426&gt;60,W426=""),"Medium","Routine")))))</f>
        <v/>
      </c>
      <c r="Z426" s="24" t="n"/>
      <c r="AA426" s="25">
        <f>IF(A426="","",IF(COUNTIF($A$2:$A$501,A426)&gt;1,"Duplicate AR Record ID",IF(B426="","Missing clinic",IF(C426="","Missing account ID",IF(D426="","Missing payer",IF(F426="","Missing service date",IF(H426="","Missing original charge","")))))))</f>
        <v/>
      </c>
    </row>
    <row r="427">
      <c r="A427" s="18" t="n"/>
      <c r="B427" s="18" t="n"/>
      <c r="C427" s="18" t="n"/>
      <c r="D427" s="18" t="n"/>
      <c r="E427" s="18" t="n"/>
      <c r="F427" s="42" t="n"/>
      <c r="G427" s="42" t="n"/>
      <c r="H427" s="43" t="n"/>
      <c r="I427" s="43" t="n"/>
      <c r="J427" s="43" t="n"/>
      <c r="K427" s="44">
        <f>IF(A427="","",H427-I427-J427)</f>
        <v/>
      </c>
      <c r="L427" s="45">
        <f>IF(A427="","",IF(Dashboard!$B$5="Claim Submitted Date",IF(G427&lt;&gt;"",G427,F427),F427))</f>
        <v/>
      </c>
      <c r="M427" s="23">
        <f>IF(OR(A427="",L427="",Dashboard!$B$4=""),"",MAX(0,Dashboard!$B$4-L427))</f>
        <v/>
      </c>
      <c r="N427" s="23">
        <f>IF(M427="","",IF(M427&lt;=30,"0–30 Days",IF(M427&lt;=60,"31–60 Days",IF(M427&lt;=90,"61–90 Days",IF(M427&lt;=120,"91–120 Days","Over 120 Days")))))</f>
        <v/>
      </c>
      <c r="O427" s="44">
        <f>IF(A427="","",IF(N427="0–30 Days",K427,0))</f>
        <v/>
      </c>
      <c r="P427" s="44">
        <f>IF(A427="","",IF(N427="31–60 Days",K427,0))</f>
        <v/>
      </c>
      <c r="Q427" s="44">
        <f>IF(A427="","",IF(N427="61–90 Days",K427,0))</f>
        <v/>
      </c>
      <c r="R427" s="44">
        <f>IF(A427="","",IF(N427="91–120 Days",K427,0))</f>
        <v/>
      </c>
      <c r="S427" s="44">
        <f>IF(A427="","",IF(N427="Over 120 Days",K427,0))</f>
        <v/>
      </c>
      <c r="T427" s="18" t="n"/>
      <c r="U427" s="18" t="n"/>
      <c r="V427" s="42" t="n"/>
      <c r="W427" s="42" t="n"/>
      <c r="X427" s="18" t="n"/>
      <c r="Y427" s="23">
        <f>IF(A427="","",IF(K427&lt;=0,"Closed/Credit",IF(OR(U427="Yes",M427&gt;120,AND(W427&lt;&gt;"",W427&lt;=Dashboard!$B$4)),"Critical",IF(OR(K427&gt;=Dashboard!$B$6,M427&gt;90),"High",IF(OR(M427&gt;60,W427=""),"Medium","Routine")))))</f>
        <v/>
      </c>
      <c r="Z427" s="24" t="n"/>
      <c r="AA427" s="25">
        <f>IF(A427="","",IF(COUNTIF($A$2:$A$501,A427)&gt;1,"Duplicate AR Record ID",IF(B427="","Missing clinic",IF(C427="","Missing account ID",IF(D427="","Missing payer",IF(F427="","Missing service date",IF(H427="","Missing original charge","")))))))</f>
        <v/>
      </c>
    </row>
    <row r="428">
      <c r="A428" s="18" t="n"/>
      <c r="B428" s="18" t="n"/>
      <c r="C428" s="18" t="n"/>
      <c r="D428" s="18" t="n"/>
      <c r="E428" s="18" t="n"/>
      <c r="F428" s="42" t="n"/>
      <c r="G428" s="42" t="n"/>
      <c r="H428" s="43" t="n"/>
      <c r="I428" s="43" t="n"/>
      <c r="J428" s="43" t="n"/>
      <c r="K428" s="44">
        <f>IF(A428="","",H428-I428-J428)</f>
        <v/>
      </c>
      <c r="L428" s="45">
        <f>IF(A428="","",IF(Dashboard!$B$5="Claim Submitted Date",IF(G428&lt;&gt;"",G428,F428),F428))</f>
        <v/>
      </c>
      <c r="M428" s="23">
        <f>IF(OR(A428="",L428="",Dashboard!$B$4=""),"",MAX(0,Dashboard!$B$4-L428))</f>
        <v/>
      </c>
      <c r="N428" s="23">
        <f>IF(M428="","",IF(M428&lt;=30,"0–30 Days",IF(M428&lt;=60,"31–60 Days",IF(M428&lt;=90,"61–90 Days",IF(M428&lt;=120,"91–120 Days","Over 120 Days")))))</f>
        <v/>
      </c>
      <c r="O428" s="44">
        <f>IF(A428="","",IF(N428="0–30 Days",K428,0))</f>
        <v/>
      </c>
      <c r="P428" s="44">
        <f>IF(A428="","",IF(N428="31–60 Days",K428,0))</f>
        <v/>
      </c>
      <c r="Q428" s="44">
        <f>IF(A428="","",IF(N428="61–90 Days",K428,0))</f>
        <v/>
      </c>
      <c r="R428" s="44">
        <f>IF(A428="","",IF(N428="91–120 Days",K428,0))</f>
        <v/>
      </c>
      <c r="S428" s="44">
        <f>IF(A428="","",IF(N428="Over 120 Days",K428,0))</f>
        <v/>
      </c>
      <c r="T428" s="18" t="n"/>
      <c r="U428" s="18" t="n"/>
      <c r="V428" s="42" t="n"/>
      <c r="W428" s="42" t="n"/>
      <c r="X428" s="18" t="n"/>
      <c r="Y428" s="23">
        <f>IF(A428="","",IF(K428&lt;=0,"Closed/Credit",IF(OR(U428="Yes",M428&gt;120,AND(W428&lt;&gt;"",W428&lt;=Dashboard!$B$4)),"Critical",IF(OR(K428&gt;=Dashboard!$B$6,M428&gt;90),"High",IF(OR(M428&gt;60,W428=""),"Medium","Routine")))))</f>
        <v/>
      </c>
      <c r="Z428" s="24" t="n"/>
      <c r="AA428" s="25">
        <f>IF(A428="","",IF(COUNTIF($A$2:$A$501,A428)&gt;1,"Duplicate AR Record ID",IF(B428="","Missing clinic",IF(C428="","Missing account ID",IF(D428="","Missing payer",IF(F428="","Missing service date",IF(H428="","Missing original charge","")))))))</f>
        <v/>
      </c>
    </row>
    <row r="429">
      <c r="A429" s="18" t="n"/>
      <c r="B429" s="18" t="n"/>
      <c r="C429" s="18" t="n"/>
      <c r="D429" s="18" t="n"/>
      <c r="E429" s="18" t="n"/>
      <c r="F429" s="42" t="n"/>
      <c r="G429" s="42" t="n"/>
      <c r="H429" s="43" t="n"/>
      <c r="I429" s="43" t="n"/>
      <c r="J429" s="43" t="n"/>
      <c r="K429" s="44">
        <f>IF(A429="","",H429-I429-J429)</f>
        <v/>
      </c>
      <c r="L429" s="45">
        <f>IF(A429="","",IF(Dashboard!$B$5="Claim Submitted Date",IF(G429&lt;&gt;"",G429,F429),F429))</f>
        <v/>
      </c>
      <c r="M429" s="23">
        <f>IF(OR(A429="",L429="",Dashboard!$B$4=""),"",MAX(0,Dashboard!$B$4-L429))</f>
        <v/>
      </c>
      <c r="N429" s="23">
        <f>IF(M429="","",IF(M429&lt;=30,"0–30 Days",IF(M429&lt;=60,"31–60 Days",IF(M429&lt;=90,"61–90 Days",IF(M429&lt;=120,"91–120 Days","Over 120 Days")))))</f>
        <v/>
      </c>
      <c r="O429" s="44">
        <f>IF(A429="","",IF(N429="0–30 Days",K429,0))</f>
        <v/>
      </c>
      <c r="P429" s="44">
        <f>IF(A429="","",IF(N429="31–60 Days",K429,0))</f>
        <v/>
      </c>
      <c r="Q429" s="44">
        <f>IF(A429="","",IF(N429="61–90 Days",K429,0))</f>
        <v/>
      </c>
      <c r="R429" s="44">
        <f>IF(A429="","",IF(N429="91–120 Days",K429,0))</f>
        <v/>
      </c>
      <c r="S429" s="44">
        <f>IF(A429="","",IF(N429="Over 120 Days",K429,0))</f>
        <v/>
      </c>
      <c r="T429" s="18" t="n"/>
      <c r="U429" s="18" t="n"/>
      <c r="V429" s="42" t="n"/>
      <c r="W429" s="42" t="n"/>
      <c r="X429" s="18" t="n"/>
      <c r="Y429" s="23">
        <f>IF(A429="","",IF(K429&lt;=0,"Closed/Credit",IF(OR(U429="Yes",M429&gt;120,AND(W429&lt;&gt;"",W429&lt;=Dashboard!$B$4)),"Critical",IF(OR(K429&gt;=Dashboard!$B$6,M429&gt;90),"High",IF(OR(M429&gt;60,W429=""),"Medium","Routine")))))</f>
        <v/>
      </c>
      <c r="Z429" s="24" t="n"/>
      <c r="AA429" s="25">
        <f>IF(A429="","",IF(COUNTIF($A$2:$A$501,A429)&gt;1,"Duplicate AR Record ID",IF(B429="","Missing clinic",IF(C429="","Missing account ID",IF(D429="","Missing payer",IF(F429="","Missing service date",IF(H429="","Missing original charge","")))))))</f>
        <v/>
      </c>
    </row>
    <row r="430">
      <c r="A430" s="18" t="n"/>
      <c r="B430" s="18" t="n"/>
      <c r="C430" s="18" t="n"/>
      <c r="D430" s="18" t="n"/>
      <c r="E430" s="18" t="n"/>
      <c r="F430" s="42" t="n"/>
      <c r="G430" s="42" t="n"/>
      <c r="H430" s="43" t="n"/>
      <c r="I430" s="43" t="n"/>
      <c r="J430" s="43" t="n"/>
      <c r="K430" s="44">
        <f>IF(A430="","",H430-I430-J430)</f>
        <v/>
      </c>
      <c r="L430" s="45">
        <f>IF(A430="","",IF(Dashboard!$B$5="Claim Submitted Date",IF(G430&lt;&gt;"",G430,F430),F430))</f>
        <v/>
      </c>
      <c r="M430" s="23">
        <f>IF(OR(A430="",L430="",Dashboard!$B$4=""),"",MAX(0,Dashboard!$B$4-L430))</f>
        <v/>
      </c>
      <c r="N430" s="23">
        <f>IF(M430="","",IF(M430&lt;=30,"0–30 Days",IF(M430&lt;=60,"31–60 Days",IF(M430&lt;=90,"61–90 Days",IF(M430&lt;=120,"91–120 Days","Over 120 Days")))))</f>
        <v/>
      </c>
      <c r="O430" s="44">
        <f>IF(A430="","",IF(N430="0–30 Days",K430,0))</f>
        <v/>
      </c>
      <c r="P430" s="44">
        <f>IF(A430="","",IF(N430="31–60 Days",K430,0))</f>
        <v/>
      </c>
      <c r="Q430" s="44">
        <f>IF(A430="","",IF(N430="61–90 Days",K430,0))</f>
        <v/>
      </c>
      <c r="R430" s="44">
        <f>IF(A430="","",IF(N430="91–120 Days",K430,0))</f>
        <v/>
      </c>
      <c r="S430" s="44">
        <f>IF(A430="","",IF(N430="Over 120 Days",K430,0))</f>
        <v/>
      </c>
      <c r="T430" s="18" t="n"/>
      <c r="U430" s="18" t="n"/>
      <c r="V430" s="42" t="n"/>
      <c r="W430" s="42" t="n"/>
      <c r="X430" s="18" t="n"/>
      <c r="Y430" s="23">
        <f>IF(A430="","",IF(K430&lt;=0,"Closed/Credit",IF(OR(U430="Yes",M430&gt;120,AND(W430&lt;&gt;"",W430&lt;=Dashboard!$B$4)),"Critical",IF(OR(K430&gt;=Dashboard!$B$6,M430&gt;90),"High",IF(OR(M430&gt;60,W430=""),"Medium","Routine")))))</f>
        <v/>
      </c>
      <c r="Z430" s="24" t="n"/>
      <c r="AA430" s="25">
        <f>IF(A430="","",IF(COUNTIF($A$2:$A$501,A430)&gt;1,"Duplicate AR Record ID",IF(B430="","Missing clinic",IF(C430="","Missing account ID",IF(D430="","Missing payer",IF(F430="","Missing service date",IF(H430="","Missing original charge","")))))))</f>
        <v/>
      </c>
    </row>
    <row r="431">
      <c r="A431" s="18" t="n"/>
      <c r="B431" s="18" t="n"/>
      <c r="C431" s="18" t="n"/>
      <c r="D431" s="18" t="n"/>
      <c r="E431" s="18" t="n"/>
      <c r="F431" s="42" t="n"/>
      <c r="G431" s="42" t="n"/>
      <c r="H431" s="43" t="n"/>
      <c r="I431" s="43" t="n"/>
      <c r="J431" s="43" t="n"/>
      <c r="K431" s="44">
        <f>IF(A431="","",H431-I431-J431)</f>
        <v/>
      </c>
      <c r="L431" s="45">
        <f>IF(A431="","",IF(Dashboard!$B$5="Claim Submitted Date",IF(G431&lt;&gt;"",G431,F431),F431))</f>
        <v/>
      </c>
      <c r="M431" s="23">
        <f>IF(OR(A431="",L431="",Dashboard!$B$4=""),"",MAX(0,Dashboard!$B$4-L431))</f>
        <v/>
      </c>
      <c r="N431" s="23">
        <f>IF(M431="","",IF(M431&lt;=30,"0–30 Days",IF(M431&lt;=60,"31–60 Days",IF(M431&lt;=90,"61–90 Days",IF(M431&lt;=120,"91–120 Days","Over 120 Days")))))</f>
        <v/>
      </c>
      <c r="O431" s="44">
        <f>IF(A431="","",IF(N431="0–30 Days",K431,0))</f>
        <v/>
      </c>
      <c r="P431" s="44">
        <f>IF(A431="","",IF(N431="31–60 Days",K431,0))</f>
        <v/>
      </c>
      <c r="Q431" s="44">
        <f>IF(A431="","",IF(N431="61–90 Days",K431,0))</f>
        <v/>
      </c>
      <c r="R431" s="44">
        <f>IF(A431="","",IF(N431="91–120 Days",K431,0))</f>
        <v/>
      </c>
      <c r="S431" s="44">
        <f>IF(A431="","",IF(N431="Over 120 Days",K431,0))</f>
        <v/>
      </c>
      <c r="T431" s="18" t="n"/>
      <c r="U431" s="18" t="n"/>
      <c r="V431" s="42" t="n"/>
      <c r="W431" s="42" t="n"/>
      <c r="X431" s="18" t="n"/>
      <c r="Y431" s="23">
        <f>IF(A431="","",IF(K431&lt;=0,"Closed/Credit",IF(OR(U431="Yes",M431&gt;120,AND(W431&lt;&gt;"",W431&lt;=Dashboard!$B$4)),"Critical",IF(OR(K431&gt;=Dashboard!$B$6,M431&gt;90),"High",IF(OR(M431&gt;60,W431=""),"Medium","Routine")))))</f>
        <v/>
      </c>
      <c r="Z431" s="24" t="n"/>
      <c r="AA431" s="25">
        <f>IF(A431="","",IF(COUNTIF($A$2:$A$501,A431)&gt;1,"Duplicate AR Record ID",IF(B431="","Missing clinic",IF(C431="","Missing account ID",IF(D431="","Missing payer",IF(F431="","Missing service date",IF(H431="","Missing original charge","")))))))</f>
        <v/>
      </c>
    </row>
    <row r="432">
      <c r="A432" s="18" t="n"/>
      <c r="B432" s="18" t="n"/>
      <c r="C432" s="18" t="n"/>
      <c r="D432" s="18" t="n"/>
      <c r="E432" s="18" t="n"/>
      <c r="F432" s="42" t="n"/>
      <c r="G432" s="42" t="n"/>
      <c r="H432" s="43" t="n"/>
      <c r="I432" s="43" t="n"/>
      <c r="J432" s="43" t="n"/>
      <c r="K432" s="44">
        <f>IF(A432="","",H432-I432-J432)</f>
        <v/>
      </c>
      <c r="L432" s="45">
        <f>IF(A432="","",IF(Dashboard!$B$5="Claim Submitted Date",IF(G432&lt;&gt;"",G432,F432),F432))</f>
        <v/>
      </c>
      <c r="M432" s="23">
        <f>IF(OR(A432="",L432="",Dashboard!$B$4=""),"",MAX(0,Dashboard!$B$4-L432))</f>
        <v/>
      </c>
      <c r="N432" s="23">
        <f>IF(M432="","",IF(M432&lt;=30,"0–30 Days",IF(M432&lt;=60,"31–60 Days",IF(M432&lt;=90,"61–90 Days",IF(M432&lt;=120,"91–120 Days","Over 120 Days")))))</f>
        <v/>
      </c>
      <c r="O432" s="44">
        <f>IF(A432="","",IF(N432="0–30 Days",K432,0))</f>
        <v/>
      </c>
      <c r="P432" s="44">
        <f>IF(A432="","",IF(N432="31–60 Days",K432,0))</f>
        <v/>
      </c>
      <c r="Q432" s="44">
        <f>IF(A432="","",IF(N432="61–90 Days",K432,0))</f>
        <v/>
      </c>
      <c r="R432" s="44">
        <f>IF(A432="","",IF(N432="91–120 Days",K432,0))</f>
        <v/>
      </c>
      <c r="S432" s="44">
        <f>IF(A432="","",IF(N432="Over 120 Days",K432,0))</f>
        <v/>
      </c>
      <c r="T432" s="18" t="n"/>
      <c r="U432" s="18" t="n"/>
      <c r="V432" s="42" t="n"/>
      <c r="W432" s="42" t="n"/>
      <c r="X432" s="18" t="n"/>
      <c r="Y432" s="23">
        <f>IF(A432="","",IF(K432&lt;=0,"Closed/Credit",IF(OR(U432="Yes",M432&gt;120,AND(W432&lt;&gt;"",W432&lt;=Dashboard!$B$4)),"Critical",IF(OR(K432&gt;=Dashboard!$B$6,M432&gt;90),"High",IF(OR(M432&gt;60,W432=""),"Medium","Routine")))))</f>
        <v/>
      </c>
      <c r="Z432" s="24" t="n"/>
      <c r="AA432" s="25">
        <f>IF(A432="","",IF(COUNTIF($A$2:$A$501,A432)&gt;1,"Duplicate AR Record ID",IF(B432="","Missing clinic",IF(C432="","Missing account ID",IF(D432="","Missing payer",IF(F432="","Missing service date",IF(H432="","Missing original charge","")))))))</f>
        <v/>
      </c>
    </row>
    <row r="433">
      <c r="A433" s="18" t="n"/>
      <c r="B433" s="18" t="n"/>
      <c r="C433" s="18" t="n"/>
      <c r="D433" s="18" t="n"/>
      <c r="E433" s="18" t="n"/>
      <c r="F433" s="42" t="n"/>
      <c r="G433" s="42" t="n"/>
      <c r="H433" s="43" t="n"/>
      <c r="I433" s="43" t="n"/>
      <c r="J433" s="43" t="n"/>
      <c r="K433" s="44">
        <f>IF(A433="","",H433-I433-J433)</f>
        <v/>
      </c>
      <c r="L433" s="45">
        <f>IF(A433="","",IF(Dashboard!$B$5="Claim Submitted Date",IF(G433&lt;&gt;"",G433,F433),F433))</f>
        <v/>
      </c>
      <c r="M433" s="23">
        <f>IF(OR(A433="",L433="",Dashboard!$B$4=""),"",MAX(0,Dashboard!$B$4-L433))</f>
        <v/>
      </c>
      <c r="N433" s="23">
        <f>IF(M433="","",IF(M433&lt;=30,"0–30 Days",IF(M433&lt;=60,"31–60 Days",IF(M433&lt;=90,"61–90 Days",IF(M433&lt;=120,"91–120 Days","Over 120 Days")))))</f>
        <v/>
      </c>
      <c r="O433" s="44">
        <f>IF(A433="","",IF(N433="0–30 Days",K433,0))</f>
        <v/>
      </c>
      <c r="P433" s="44">
        <f>IF(A433="","",IF(N433="31–60 Days",K433,0))</f>
        <v/>
      </c>
      <c r="Q433" s="44">
        <f>IF(A433="","",IF(N433="61–90 Days",K433,0))</f>
        <v/>
      </c>
      <c r="R433" s="44">
        <f>IF(A433="","",IF(N433="91–120 Days",K433,0))</f>
        <v/>
      </c>
      <c r="S433" s="44">
        <f>IF(A433="","",IF(N433="Over 120 Days",K433,0))</f>
        <v/>
      </c>
      <c r="T433" s="18" t="n"/>
      <c r="U433" s="18" t="n"/>
      <c r="V433" s="42" t="n"/>
      <c r="W433" s="42" t="n"/>
      <c r="X433" s="18" t="n"/>
      <c r="Y433" s="23">
        <f>IF(A433="","",IF(K433&lt;=0,"Closed/Credit",IF(OR(U433="Yes",M433&gt;120,AND(W433&lt;&gt;"",W433&lt;=Dashboard!$B$4)),"Critical",IF(OR(K433&gt;=Dashboard!$B$6,M433&gt;90),"High",IF(OR(M433&gt;60,W433=""),"Medium","Routine")))))</f>
        <v/>
      </c>
      <c r="Z433" s="24" t="n"/>
      <c r="AA433" s="25">
        <f>IF(A433="","",IF(COUNTIF($A$2:$A$501,A433)&gt;1,"Duplicate AR Record ID",IF(B433="","Missing clinic",IF(C433="","Missing account ID",IF(D433="","Missing payer",IF(F433="","Missing service date",IF(H433="","Missing original charge","")))))))</f>
        <v/>
      </c>
    </row>
    <row r="434">
      <c r="A434" s="18" t="n"/>
      <c r="B434" s="18" t="n"/>
      <c r="C434" s="18" t="n"/>
      <c r="D434" s="18" t="n"/>
      <c r="E434" s="18" t="n"/>
      <c r="F434" s="42" t="n"/>
      <c r="G434" s="42" t="n"/>
      <c r="H434" s="43" t="n"/>
      <c r="I434" s="43" t="n"/>
      <c r="J434" s="43" t="n"/>
      <c r="K434" s="44">
        <f>IF(A434="","",H434-I434-J434)</f>
        <v/>
      </c>
      <c r="L434" s="45">
        <f>IF(A434="","",IF(Dashboard!$B$5="Claim Submitted Date",IF(G434&lt;&gt;"",G434,F434),F434))</f>
        <v/>
      </c>
      <c r="M434" s="23">
        <f>IF(OR(A434="",L434="",Dashboard!$B$4=""),"",MAX(0,Dashboard!$B$4-L434))</f>
        <v/>
      </c>
      <c r="N434" s="23">
        <f>IF(M434="","",IF(M434&lt;=30,"0–30 Days",IF(M434&lt;=60,"31–60 Days",IF(M434&lt;=90,"61–90 Days",IF(M434&lt;=120,"91–120 Days","Over 120 Days")))))</f>
        <v/>
      </c>
      <c r="O434" s="44">
        <f>IF(A434="","",IF(N434="0–30 Days",K434,0))</f>
        <v/>
      </c>
      <c r="P434" s="44">
        <f>IF(A434="","",IF(N434="31–60 Days",K434,0))</f>
        <v/>
      </c>
      <c r="Q434" s="44">
        <f>IF(A434="","",IF(N434="61–90 Days",K434,0))</f>
        <v/>
      </c>
      <c r="R434" s="44">
        <f>IF(A434="","",IF(N434="91–120 Days",K434,0))</f>
        <v/>
      </c>
      <c r="S434" s="44">
        <f>IF(A434="","",IF(N434="Over 120 Days",K434,0))</f>
        <v/>
      </c>
      <c r="T434" s="18" t="n"/>
      <c r="U434" s="18" t="n"/>
      <c r="V434" s="42" t="n"/>
      <c r="W434" s="42" t="n"/>
      <c r="X434" s="18" t="n"/>
      <c r="Y434" s="23">
        <f>IF(A434="","",IF(K434&lt;=0,"Closed/Credit",IF(OR(U434="Yes",M434&gt;120,AND(W434&lt;&gt;"",W434&lt;=Dashboard!$B$4)),"Critical",IF(OR(K434&gt;=Dashboard!$B$6,M434&gt;90),"High",IF(OR(M434&gt;60,W434=""),"Medium","Routine")))))</f>
        <v/>
      </c>
      <c r="Z434" s="24" t="n"/>
      <c r="AA434" s="25">
        <f>IF(A434="","",IF(COUNTIF($A$2:$A$501,A434)&gt;1,"Duplicate AR Record ID",IF(B434="","Missing clinic",IF(C434="","Missing account ID",IF(D434="","Missing payer",IF(F434="","Missing service date",IF(H434="","Missing original charge","")))))))</f>
        <v/>
      </c>
    </row>
    <row r="435">
      <c r="A435" s="18" t="n"/>
      <c r="B435" s="18" t="n"/>
      <c r="C435" s="18" t="n"/>
      <c r="D435" s="18" t="n"/>
      <c r="E435" s="18" t="n"/>
      <c r="F435" s="42" t="n"/>
      <c r="G435" s="42" t="n"/>
      <c r="H435" s="43" t="n"/>
      <c r="I435" s="43" t="n"/>
      <c r="J435" s="43" t="n"/>
      <c r="K435" s="44">
        <f>IF(A435="","",H435-I435-J435)</f>
        <v/>
      </c>
      <c r="L435" s="45">
        <f>IF(A435="","",IF(Dashboard!$B$5="Claim Submitted Date",IF(G435&lt;&gt;"",G435,F435),F435))</f>
        <v/>
      </c>
      <c r="M435" s="23">
        <f>IF(OR(A435="",L435="",Dashboard!$B$4=""),"",MAX(0,Dashboard!$B$4-L435))</f>
        <v/>
      </c>
      <c r="N435" s="23">
        <f>IF(M435="","",IF(M435&lt;=30,"0–30 Days",IF(M435&lt;=60,"31–60 Days",IF(M435&lt;=90,"61–90 Days",IF(M435&lt;=120,"91–120 Days","Over 120 Days")))))</f>
        <v/>
      </c>
      <c r="O435" s="44">
        <f>IF(A435="","",IF(N435="0–30 Days",K435,0))</f>
        <v/>
      </c>
      <c r="P435" s="44">
        <f>IF(A435="","",IF(N435="31–60 Days",K435,0))</f>
        <v/>
      </c>
      <c r="Q435" s="44">
        <f>IF(A435="","",IF(N435="61–90 Days",K435,0))</f>
        <v/>
      </c>
      <c r="R435" s="44">
        <f>IF(A435="","",IF(N435="91–120 Days",K435,0))</f>
        <v/>
      </c>
      <c r="S435" s="44">
        <f>IF(A435="","",IF(N435="Over 120 Days",K435,0))</f>
        <v/>
      </c>
      <c r="T435" s="18" t="n"/>
      <c r="U435" s="18" t="n"/>
      <c r="V435" s="42" t="n"/>
      <c r="W435" s="42" t="n"/>
      <c r="X435" s="18" t="n"/>
      <c r="Y435" s="23">
        <f>IF(A435="","",IF(K435&lt;=0,"Closed/Credit",IF(OR(U435="Yes",M435&gt;120,AND(W435&lt;&gt;"",W435&lt;=Dashboard!$B$4)),"Critical",IF(OR(K435&gt;=Dashboard!$B$6,M435&gt;90),"High",IF(OR(M435&gt;60,W435=""),"Medium","Routine")))))</f>
        <v/>
      </c>
      <c r="Z435" s="24" t="n"/>
      <c r="AA435" s="25">
        <f>IF(A435="","",IF(COUNTIF($A$2:$A$501,A435)&gt;1,"Duplicate AR Record ID",IF(B435="","Missing clinic",IF(C435="","Missing account ID",IF(D435="","Missing payer",IF(F435="","Missing service date",IF(H435="","Missing original charge","")))))))</f>
        <v/>
      </c>
    </row>
    <row r="436">
      <c r="A436" s="18" t="n"/>
      <c r="B436" s="18" t="n"/>
      <c r="C436" s="18" t="n"/>
      <c r="D436" s="18" t="n"/>
      <c r="E436" s="18" t="n"/>
      <c r="F436" s="42" t="n"/>
      <c r="G436" s="42" t="n"/>
      <c r="H436" s="43" t="n"/>
      <c r="I436" s="43" t="n"/>
      <c r="J436" s="43" t="n"/>
      <c r="K436" s="44">
        <f>IF(A436="","",H436-I436-J436)</f>
        <v/>
      </c>
      <c r="L436" s="45">
        <f>IF(A436="","",IF(Dashboard!$B$5="Claim Submitted Date",IF(G436&lt;&gt;"",G436,F436),F436))</f>
        <v/>
      </c>
      <c r="M436" s="23">
        <f>IF(OR(A436="",L436="",Dashboard!$B$4=""),"",MAX(0,Dashboard!$B$4-L436))</f>
        <v/>
      </c>
      <c r="N436" s="23">
        <f>IF(M436="","",IF(M436&lt;=30,"0–30 Days",IF(M436&lt;=60,"31–60 Days",IF(M436&lt;=90,"61–90 Days",IF(M436&lt;=120,"91–120 Days","Over 120 Days")))))</f>
        <v/>
      </c>
      <c r="O436" s="44">
        <f>IF(A436="","",IF(N436="0–30 Days",K436,0))</f>
        <v/>
      </c>
      <c r="P436" s="44">
        <f>IF(A436="","",IF(N436="31–60 Days",K436,0))</f>
        <v/>
      </c>
      <c r="Q436" s="44">
        <f>IF(A436="","",IF(N436="61–90 Days",K436,0))</f>
        <v/>
      </c>
      <c r="R436" s="44">
        <f>IF(A436="","",IF(N436="91–120 Days",K436,0))</f>
        <v/>
      </c>
      <c r="S436" s="44">
        <f>IF(A436="","",IF(N436="Over 120 Days",K436,0))</f>
        <v/>
      </c>
      <c r="T436" s="18" t="n"/>
      <c r="U436" s="18" t="n"/>
      <c r="V436" s="42" t="n"/>
      <c r="W436" s="42" t="n"/>
      <c r="X436" s="18" t="n"/>
      <c r="Y436" s="23">
        <f>IF(A436="","",IF(K436&lt;=0,"Closed/Credit",IF(OR(U436="Yes",M436&gt;120,AND(W436&lt;&gt;"",W436&lt;=Dashboard!$B$4)),"Critical",IF(OR(K436&gt;=Dashboard!$B$6,M436&gt;90),"High",IF(OR(M436&gt;60,W436=""),"Medium","Routine")))))</f>
        <v/>
      </c>
      <c r="Z436" s="24" t="n"/>
      <c r="AA436" s="25">
        <f>IF(A436="","",IF(COUNTIF($A$2:$A$501,A436)&gt;1,"Duplicate AR Record ID",IF(B436="","Missing clinic",IF(C436="","Missing account ID",IF(D436="","Missing payer",IF(F436="","Missing service date",IF(H436="","Missing original charge","")))))))</f>
        <v/>
      </c>
    </row>
    <row r="437">
      <c r="A437" s="18" t="n"/>
      <c r="B437" s="18" t="n"/>
      <c r="C437" s="18" t="n"/>
      <c r="D437" s="18" t="n"/>
      <c r="E437" s="18" t="n"/>
      <c r="F437" s="42" t="n"/>
      <c r="G437" s="42" t="n"/>
      <c r="H437" s="43" t="n"/>
      <c r="I437" s="43" t="n"/>
      <c r="J437" s="43" t="n"/>
      <c r="K437" s="44">
        <f>IF(A437="","",H437-I437-J437)</f>
        <v/>
      </c>
      <c r="L437" s="45">
        <f>IF(A437="","",IF(Dashboard!$B$5="Claim Submitted Date",IF(G437&lt;&gt;"",G437,F437),F437))</f>
        <v/>
      </c>
      <c r="M437" s="23">
        <f>IF(OR(A437="",L437="",Dashboard!$B$4=""),"",MAX(0,Dashboard!$B$4-L437))</f>
        <v/>
      </c>
      <c r="N437" s="23">
        <f>IF(M437="","",IF(M437&lt;=30,"0–30 Days",IF(M437&lt;=60,"31–60 Days",IF(M437&lt;=90,"61–90 Days",IF(M437&lt;=120,"91–120 Days","Over 120 Days")))))</f>
        <v/>
      </c>
      <c r="O437" s="44">
        <f>IF(A437="","",IF(N437="0–30 Days",K437,0))</f>
        <v/>
      </c>
      <c r="P437" s="44">
        <f>IF(A437="","",IF(N437="31–60 Days",K437,0))</f>
        <v/>
      </c>
      <c r="Q437" s="44">
        <f>IF(A437="","",IF(N437="61–90 Days",K437,0))</f>
        <v/>
      </c>
      <c r="R437" s="44">
        <f>IF(A437="","",IF(N437="91–120 Days",K437,0))</f>
        <v/>
      </c>
      <c r="S437" s="44">
        <f>IF(A437="","",IF(N437="Over 120 Days",K437,0))</f>
        <v/>
      </c>
      <c r="T437" s="18" t="n"/>
      <c r="U437" s="18" t="n"/>
      <c r="V437" s="42" t="n"/>
      <c r="W437" s="42" t="n"/>
      <c r="X437" s="18" t="n"/>
      <c r="Y437" s="23">
        <f>IF(A437="","",IF(K437&lt;=0,"Closed/Credit",IF(OR(U437="Yes",M437&gt;120,AND(W437&lt;&gt;"",W437&lt;=Dashboard!$B$4)),"Critical",IF(OR(K437&gt;=Dashboard!$B$6,M437&gt;90),"High",IF(OR(M437&gt;60,W437=""),"Medium","Routine")))))</f>
        <v/>
      </c>
      <c r="Z437" s="24" t="n"/>
      <c r="AA437" s="25">
        <f>IF(A437="","",IF(COUNTIF($A$2:$A$501,A437)&gt;1,"Duplicate AR Record ID",IF(B437="","Missing clinic",IF(C437="","Missing account ID",IF(D437="","Missing payer",IF(F437="","Missing service date",IF(H437="","Missing original charge","")))))))</f>
        <v/>
      </c>
    </row>
    <row r="438">
      <c r="A438" s="18" t="n"/>
      <c r="B438" s="18" t="n"/>
      <c r="C438" s="18" t="n"/>
      <c r="D438" s="18" t="n"/>
      <c r="E438" s="18" t="n"/>
      <c r="F438" s="42" t="n"/>
      <c r="G438" s="42" t="n"/>
      <c r="H438" s="43" t="n"/>
      <c r="I438" s="43" t="n"/>
      <c r="J438" s="43" t="n"/>
      <c r="K438" s="44">
        <f>IF(A438="","",H438-I438-J438)</f>
        <v/>
      </c>
      <c r="L438" s="45">
        <f>IF(A438="","",IF(Dashboard!$B$5="Claim Submitted Date",IF(G438&lt;&gt;"",G438,F438),F438))</f>
        <v/>
      </c>
      <c r="M438" s="23">
        <f>IF(OR(A438="",L438="",Dashboard!$B$4=""),"",MAX(0,Dashboard!$B$4-L438))</f>
        <v/>
      </c>
      <c r="N438" s="23">
        <f>IF(M438="","",IF(M438&lt;=30,"0–30 Days",IF(M438&lt;=60,"31–60 Days",IF(M438&lt;=90,"61–90 Days",IF(M438&lt;=120,"91–120 Days","Over 120 Days")))))</f>
        <v/>
      </c>
      <c r="O438" s="44">
        <f>IF(A438="","",IF(N438="0–30 Days",K438,0))</f>
        <v/>
      </c>
      <c r="P438" s="44">
        <f>IF(A438="","",IF(N438="31–60 Days",K438,0))</f>
        <v/>
      </c>
      <c r="Q438" s="44">
        <f>IF(A438="","",IF(N438="61–90 Days",K438,0))</f>
        <v/>
      </c>
      <c r="R438" s="44">
        <f>IF(A438="","",IF(N438="91–120 Days",K438,0))</f>
        <v/>
      </c>
      <c r="S438" s="44">
        <f>IF(A438="","",IF(N438="Over 120 Days",K438,0))</f>
        <v/>
      </c>
      <c r="T438" s="18" t="n"/>
      <c r="U438" s="18" t="n"/>
      <c r="V438" s="42" t="n"/>
      <c r="W438" s="42" t="n"/>
      <c r="X438" s="18" t="n"/>
      <c r="Y438" s="23">
        <f>IF(A438="","",IF(K438&lt;=0,"Closed/Credit",IF(OR(U438="Yes",M438&gt;120,AND(W438&lt;&gt;"",W438&lt;=Dashboard!$B$4)),"Critical",IF(OR(K438&gt;=Dashboard!$B$6,M438&gt;90),"High",IF(OR(M438&gt;60,W438=""),"Medium","Routine")))))</f>
        <v/>
      </c>
      <c r="Z438" s="24" t="n"/>
      <c r="AA438" s="25">
        <f>IF(A438="","",IF(COUNTIF($A$2:$A$501,A438)&gt;1,"Duplicate AR Record ID",IF(B438="","Missing clinic",IF(C438="","Missing account ID",IF(D438="","Missing payer",IF(F438="","Missing service date",IF(H438="","Missing original charge","")))))))</f>
        <v/>
      </c>
    </row>
    <row r="439">
      <c r="A439" s="18" t="n"/>
      <c r="B439" s="18" t="n"/>
      <c r="C439" s="18" t="n"/>
      <c r="D439" s="18" t="n"/>
      <c r="E439" s="18" t="n"/>
      <c r="F439" s="42" t="n"/>
      <c r="G439" s="42" t="n"/>
      <c r="H439" s="43" t="n"/>
      <c r="I439" s="43" t="n"/>
      <c r="J439" s="43" t="n"/>
      <c r="K439" s="44">
        <f>IF(A439="","",H439-I439-J439)</f>
        <v/>
      </c>
      <c r="L439" s="45">
        <f>IF(A439="","",IF(Dashboard!$B$5="Claim Submitted Date",IF(G439&lt;&gt;"",G439,F439),F439))</f>
        <v/>
      </c>
      <c r="M439" s="23">
        <f>IF(OR(A439="",L439="",Dashboard!$B$4=""),"",MAX(0,Dashboard!$B$4-L439))</f>
        <v/>
      </c>
      <c r="N439" s="23">
        <f>IF(M439="","",IF(M439&lt;=30,"0–30 Days",IF(M439&lt;=60,"31–60 Days",IF(M439&lt;=90,"61–90 Days",IF(M439&lt;=120,"91–120 Days","Over 120 Days")))))</f>
        <v/>
      </c>
      <c r="O439" s="44">
        <f>IF(A439="","",IF(N439="0–30 Days",K439,0))</f>
        <v/>
      </c>
      <c r="P439" s="44">
        <f>IF(A439="","",IF(N439="31–60 Days",K439,0))</f>
        <v/>
      </c>
      <c r="Q439" s="44">
        <f>IF(A439="","",IF(N439="61–90 Days",K439,0))</f>
        <v/>
      </c>
      <c r="R439" s="44">
        <f>IF(A439="","",IF(N439="91–120 Days",K439,0))</f>
        <v/>
      </c>
      <c r="S439" s="44">
        <f>IF(A439="","",IF(N439="Over 120 Days",K439,0))</f>
        <v/>
      </c>
      <c r="T439" s="18" t="n"/>
      <c r="U439" s="18" t="n"/>
      <c r="V439" s="42" t="n"/>
      <c r="W439" s="42" t="n"/>
      <c r="X439" s="18" t="n"/>
      <c r="Y439" s="23">
        <f>IF(A439="","",IF(K439&lt;=0,"Closed/Credit",IF(OR(U439="Yes",M439&gt;120,AND(W439&lt;&gt;"",W439&lt;=Dashboard!$B$4)),"Critical",IF(OR(K439&gt;=Dashboard!$B$6,M439&gt;90),"High",IF(OR(M439&gt;60,W439=""),"Medium","Routine")))))</f>
        <v/>
      </c>
      <c r="Z439" s="24" t="n"/>
      <c r="AA439" s="25">
        <f>IF(A439="","",IF(COUNTIF($A$2:$A$501,A439)&gt;1,"Duplicate AR Record ID",IF(B439="","Missing clinic",IF(C439="","Missing account ID",IF(D439="","Missing payer",IF(F439="","Missing service date",IF(H439="","Missing original charge","")))))))</f>
        <v/>
      </c>
    </row>
    <row r="440">
      <c r="A440" s="18" t="n"/>
      <c r="B440" s="18" t="n"/>
      <c r="C440" s="18" t="n"/>
      <c r="D440" s="18" t="n"/>
      <c r="E440" s="18" t="n"/>
      <c r="F440" s="42" t="n"/>
      <c r="G440" s="42" t="n"/>
      <c r="H440" s="43" t="n"/>
      <c r="I440" s="43" t="n"/>
      <c r="J440" s="43" t="n"/>
      <c r="K440" s="44">
        <f>IF(A440="","",H440-I440-J440)</f>
        <v/>
      </c>
      <c r="L440" s="45">
        <f>IF(A440="","",IF(Dashboard!$B$5="Claim Submitted Date",IF(G440&lt;&gt;"",G440,F440),F440))</f>
        <v/>
      </c>
      <c r="M440" s="23">
        <f>IF(OR(A440="",L440="",Dashboard!$B$4=""),"",MAX(0,Dashboard!$B$4-L440))</f>
        <v/>
      </c>
      <c r="N440" s="23">
        <f>IF(M440="","",IF(M440&lt;=30,"0–30 Days",IF(M440&lt;=60,"31–60 Days",IF(M440&lt;=90,"61–90 Days",IF(M440&lt;=120,"91–120 Days","Over 120 Days")))))</f>
        <v/>
      </c>
      <c r="O440" s="44">
        <f>IF(A440="","",IF(N440="0–30 Days",K440,0))</f>
        <v/>
      </c>
      <c r="P440" s="44">
        <f>IF(A440="","",IF(N440="31–60 Days",K440,0))</f>
        <v/>
      </c>
      <c r="Q440" s="44">
        <f>IF(A440="","",IF(N440="61–90 Days",K440,0))</f>
        <v/>
      </c>
      <c r="R440" s="44">
        <f>IF(A440="","",IF(N440="91–120 Days",K440,0))</f>
        <v/>
      </c>
      <c r="S440" s="44">
        <f>IF(A440="","",IF(N440="Over 120 Days",K440,0))</f>
        <v/>
      </c>
      <c r="T440" s="18" t="n"/>
      <c r="U440" s="18" t="n"/>
      <c r="V440" s="42" t="n"/>
      <c r="W440" s="42" t="n"/>
      <c r="X440" s="18" t="n"/>
      <c r="Y440" s="23">
        <f>IF(A440="","",IF(K440&lt;=0,"Closed/Credit",IF(OR(U440="Yes",M440&gt;120,AND(W440&lt;&gt;"",W440&lt;=Dashboard!$B$4)),"Critical",IF(OR(K440&gt;=Dashboard!$B$6,M440&gt;90),"High",IF(OR(M440&gt;60,W440=""),"Medium","Routine")))))</f>
        <v/>
      </c>
      <c r="Z440" s="24" t="n"/>
      <c r="AA440" s="25">
        <f>IF(A440="","",IF(COUNTIF($A$2:$A$501,A440)&gt;1,"Duplicate AR Record ID",IF(B440="","Missing clinic",IF(C440="","Missing account ID",IF(D440="","Missing payer",IF(F440="","Missing service date",IF(H440="","Missing original charge","")))))))</f>
        <v/>
      </c>
    </row>
    <row r="441">
      <c r="A441" s="18" t="n"/>
      <c r="B441" s="18" t="n"/>
      <c r="C441" s="18" t="n"/>
      <c r="D441" s="18" t="n"/>
      <c r="E441" s="18" t="n"/>
      <c r="F441" s="42" t="n"/>
      <c r="G441" s="42" t="n"/>
      <c r="H441" s="43" t="n"/>
      <c r="I441" s="43" t="n"/>
      <c r="J441" s="43" t="n"/>
      <c r="K441" s="44">
        <f>IF(A441="","",H441-I441-J441)</f>
        <v/>
      </c>
      <c r="L441" s="45">
        <f>IF(A441="","",IF(Dashboard!$B$5="Claim Submitted Date",IF(G441&lt;&gt;"",G441,F441),F441))</f>
        <v/>
      </c>
      <c r="M441" s="23">
        <f>IF(OR(A441="",L441="",Dashboard!$B$4=""),"",MAX(0,Dashboard!$B$4-L441))</f>
        <v/>
      </c>
      <c r="N441" s="23">
        <f>IF(M441="","",IF(M441&lt;=30,"0–30 Days",IF(M441&lt;=60,"31–60 Days",IF(M441&lt;=90,"61–90 Days",IF(M441&lt;=120,"91–120 Days","Over 120 Days")))))</f>
        <v/>
      </c>
      <c r="O441" s="44">
        <f>IF(A441="","",IF(N441="0–30 Days",K441,0))</f>
        <v/>
      </c>
      <c r="P441" s="44">
        <f>IF(A441="","",IF(N441="31–60 Days",K441,0))</f>
        <v/>
      </c>
      <c r="Q441" s="44">
        <f>IF(A441="","",IF(N441="61–90 Days",K441,0))</f>
        <v/>
      </c>
      <c r="R441" s="44">
        <f>IF(A441="","",IF(N441="91–120 Days",K441,0))</f>
        <v/>
      </c>
      <c r="S441" s="44">
        <f>IF(A441="","",IF(N441="Over 120 Days",K441,0))</f>
        <v/>
      </c>
      <c r="T441" s="18" t="n"/>
      <c r="U441" s="18" t="n"/>
      <c r="V441" s="42" t="n"/>
      <c r="W441" s="42" t="n"/>
      <c r="X441" s="18" t="n"/>
      <c r="Y441" s="23">
        <f>IF(A441="","",IF(K441&lt;=0,"Closed/Credit",IF(OR(U441="Yes",M441&gt;120,AND(W441&lt;&gt;"",W441&lt;=Dashboard!$B$4)),"Critical",IF(OR(K441&gt;=Dashboard!$B$6,M441&gt;90),"High",IF(OR(M441&gt;60,W441=""),"Medium","Routine")))))</f>
        <v/>
      </c>
      <c r="Z441" s="24" t="n"/>
      <c r="AA441" s="25">
        <f>IF(A441="","",IF(COUNTIF($A$2:$A$501,A441)&gt;1,"Duplicate AR Record ID",IF(B441="","Missing clinic",IF(C441="","Missing account ID",IF(D441="","Missing payer",IF(F441="","Missing service date",IF(H441="","Missing original charge","")))))))</f>
        <v/>
      </c>
    </row>
    <row r="442">
      <c r="A442" s="18" t="n"/>
      <c r="B442" s="18" t="n"/>
      <c r="C442" s="18" t="n"/>
      <c r="D442" s="18" t="n"/>
      <c r="E442" s="18" t="n"/>
      <c r="F442" s="42" t="n"/>
      <c r="G442" s="42" t="n"/>
      <c r="H442" s="43" t="n"/>
      <c r="I442" s="43" t="n"/>
      <c r="J442" s="43" t="n"/>
      <c r="K442" s="44">
        <f>IF(A442="","",H442-I442-J442)</f>
        <v/>
      </c>
      <c r="L442" s="45">
        <f>IF(A442="","",IF(Dashboard!$B$5="Claim Submitted Date",IF(G442&lt;&gt;"",G442,F442),F442))</f>
        <v/>
      </c>
      <c r="M442" s="23">
        <f>IF(OR(A442="",L442="",Dashboard!$B$4=""),"",MAX(0,Dashboard!$B$4-L442))</f>
        <v/>
      </c>
      <c r="N442" s="23">
        <f>IF(M442="","",IF(M442&lt;=30,"0–30 Days",IF(M442&lt;=60,"31–60 Days",IF(M442&lt;=90,"61–90 Days",IF(M442&lt;=120,"91–120 Days","Over 120 Days")))))</f>
        <v/>
      </c>
      <c r="O442" s="44">
        <f>IF(A442="","",IF(N442="0–30 Days",K442,0))</f>
        <v/>
      </c>
      <c r="P442" s="44">
        <f>IF(A442="","",IF(N442="31–60 Days",K442,0))</f>
        <v/>
      </c>
      <c r="Q442" s="44">
        <f>IF(A442="","",IF(N442="61–90 Days",K442,0))</f>
        <v/>
      </c>
      <c r="R442" s="44">
        <f>IF(A442="","",IF(N442="91–120 Days",K442,0))</f>
        <v/>
      </c>
      <c r="S442" s="44">
        <f>IF(A442="","",IF(N442="Over 120 Days",K442,0))</f>
        <v/>
      </c>
      <c r="T442" s="18" t="n"/>
      <c r="U442" s="18" t="n"/>
      <c r="V442" s="42" t="n"/>
      <c r="W442" s="42" t="n"/>
      <c r="X442" s="18" t="n"/>
      <c r="Y442" s="23">
        <f>IF(A442="","",IF(K442&lt;=0,"Closed/Credit",IF(OR(U442="Yes",M442&gt;120,AND(W442&lt;&gt;"",W442&lt;=Dashboard!$B$4)),"Critical",IF(OR(K442&gt;=Dashboard!$B$6,M442&gt;90),"High",IF(OR(M442&gt;60,W442=""),"Medium","Routine")))))</f>
        <v/>
      </c>
      <c r="Z442" s="24" t="n"/>
      <c r="AA442" s="25">
        <f>IF(A442="","",IF(COUNTIF($A$2:$A$501,A442)&gt;1,"Duplicate AR Record ID",IF(B442="","Missing clinic",IF(C442="","Missing account ID",IF(D442="","Missing payer",IF(F442="","Missing service date",IF(H442="","Missing original charge","")))))))</f>
        <v/>
      </c>
    </row>
    <row r="443">
      <c r="A443" s="18" t="n"/>
      <c r="B443" s="18" t="n"/>
      <c r="C443" s="18" t="n"/>
      <c r="D443" s="18" t="n"/>
      <c r="E443" s="18" t="n"/>
      <c r="F443" s="42" t="n"/>
      <c r="G443" s="42" t="n"/>
      <c r="H443" s="43" t="n"/>
      <c r="I443" s="43" t="n"/>
      <c r="J443" s="43" t="n"/>
      <c r="K443" s="44">
        <f>IF(A443="","",H443-I443-J443)</f>
        <v/>
      </c>
      <c r="L443" s="45">
        <f>IF(A443="","",IF(Dashboard!$B$5="Claim Submitted Date",IF(G443&lt;&gt;"",G443,F443),F443))</f>
        <v/>
      </c>
      <c r="M443" s="23">
        <f>IF(OR(A443="",L443="",Dashboard!$B$4=""),"",MAX(0,Dashboard!$B$4-L443))</f>
        <v/>
      </c>
      <c r="N443" s="23">
        <f>IF(M443="","",IF(M443&lt;=30,"0–30 Days",IF(M443&lt;=60,"31–60 Days",IF(M443&lt;=90,"61–90 Days",IF(M443&lt;=120,"91–120 Days","Over 120 Days")))))</f>
        <v/>
      </c>
      <c r="O443" s="44">
        <f>IF(A443="","",IF(N443="0–30 Days",K443,0))</f>
        <v/>
      </c>
      <c r="P443" s="44">
        <f>IF(A443="","",IF(N443="31–60 Days",K443,0))</f>
        <v/>
      </c>
      <c r="Q443" s="44">
        <f>IF(A443="","",IF(N443="61–90 Days",K443,0))</f>
        <v/>
      </c>
      <c r="R443" s="44">
        <f>IF(A443="","",IF(N443="91–120 Days",K443,0))</f>
        <v/>
      </c>
      <c r="S443" s="44">
        <f>IF(A443="","",IF(N443="Over 120 Days",K443,0))</f>
        <v/>
      </c>
      <c r="T443" s="18" t="n"/>
      <c r="U443" s="18" t="n"/>
      <c r="V443" s="42" t="n"/>
      <c r="W443" s="42" t="n"/>
      <c r="X443" s="18" t="n"/>
      <c r="Y443" s="23">
        <f>IF(A443="","",IF(K443&lt;=0,"Closed/Credit",IF(OR(U443="Yes",M443&gt;120,AND(W443&lt;&gt;"",W443&lt;=Dashboard!$B$4)),"Critical",IF(OR(K443&gt;=Dashboard!$B$6,M443&gt;90),"High",IF(OR(M443&gt;60,W443=""),"Medium","Routine")))))</f>
        <v/>
      </c>
      <c r="Z443" s="24" t="n"/>
      <c r="AA443" s="25">
        <f>IF(A443="","",IF(COUNTIF($A$2:$A$501,A443)&gt;1,"Duplicate AR Record ID",IF(B443="","Missing clinic",IF(C443="","Missing account ID",IF(D443="","Missing payer",IF(F443="","Missing service date",IF(H443="","Missing original charge","")))))))</f>
        <v/>
      </c>
    </row>
    <row r="444">
      <c r="A444" s="18" t="n"/>
      <c r="B444" s="18" t="n"/>
      <c r="C444" s="18" t="n"/>
      <c r="D444" s="18" t="n"/>
      <c r="E444" s="18" t="n"/>
      <c r="F444" s="42" t="n"/>
      <c r="G444" s="42" t="n"/>
      <c r="H444" s="43" t="n"/>
      <c r="I444" s="43" t="n"/>
      <c r="J444" s="43" t="n"/>
      <c r="K444" s="44">
        <f>IF(A444="","",H444-I444-J444)</f>
        <v/>
      </c>
      <c r="L444" s="45">
        <f>IF(A444="","",IF(Dashboard!$B$5="Claim Submitted Date",IF(G444&lt;&gt;"",G444,F444),F444))</f>
        <v/>
      </c>
      <c r="M444" s="23">
        <f>IF(OR(A444="",L444="",Dashboard!$B$4=""),"",MAX(0,Dashboard!$B$4-L444))</f>
        <v/>
      </c>
      <c r="N444" s="23">
        <f>IF(M444="","",IF(M444&lt;=30,"0–30 Days",IF(M444&lt;=60,"31–60 Days",IF(M444&lt;=90,"61–90 Days",IF(M444&lt;=120,"91–120 Days","Over 120 Days")))))</f>
        <v/>
      </c>
      <c r="O444" s="44">
        <f>IF(A444="","",IF(N444="0–30 Days",K444,0))</f>
        <v/>
      </c>
      <c r="P444" s="44">
        <f>IF(A444="","",IF(N444="31–60 Days",K444,0))</f>
        <v/>
      </c>
      <c r="Q444" s="44">
        <f>IF(A444="","",IF(N444="61–90 Days",K444,0))</f>
        <v/>
      </c>
      <c r="R444" s="44">
        <f>IF(A444="","",IF(N444="91–120 Days",K444,0))</f>
        <v/>
      </c>
      <c r="S444" s="44">
        <f>IF(A444="","",IF(N444="Over 120 Days",K444,0))</f>
        <v/>
      </c>
      <c r="T444" s="18" t="n"/>
      <c r="U444" s="18" t="n"/>
      <c r="V444" s="42" t="n"/>
      <c r="W444" s="42" t="n"/>
      <c r="X444" s="18" t="n"/>
      <c r="Y444" s="23">
        <f>IF(A444="","",IF(K444&lt;=0,"Closed/Credit",IF(OR(U444="Yes",M444&gt;120,AND(W444&lt;&gt;"",W444&lt;=Dashboard!$B$4)),"Critical",IF(OR(K444&gt;=Dashboard!$B$6,M444&gt;90),"High",IF(OR(M444&gt;60,W444=""),"Medium","Routine")))))</f>
        <v/>
      </c>
      <c r="Z444" s="24" t="n"/>
      <c r="AA444" s="25">
        <f>IF(A444="","",IF(COUNTIF($A$2:$A$501,A444)&gt;1,"Duplicate AR Record ID",IF(B444="","Missing clinic",IF(C444="","Missing account ID",IF(D444="","Missing payer",IF(F444="","Missing service date",IF(H444="","Missing original charge","")))))))</f>
        <v/>
      </c>
    </row>
    <row r="445">
      <c r="A445" s="18" t="n"/>
      <c r="B445" s="18" t="n"/>
      <c r="C445" s="18" t="n"/>
      <c r="D445" s="18" t="n"/>
      <c r="E445" s="18" t="n"/>
      <c r="F445" s="42" t="n"/>
      <c r="G445" s="42" t="n"/>
      <c r="H445" s="43" t="n"/>
      <c r="I445" s="43" t="n"/>
      <c r="J445" s="43" t="n"/>
      <c r="K445" s="44">
        <f>IF(A445="","",H445-I445-J445)</f>
        <v/>
      </c>
      <c r="L445" s="45">
        <f>IF(A445="","",IF(Dashboard!$B$5="Claim Submitted Date",IF(G445&lt;&gt;"",G445,F445),F445))</f>
        <v/>
      </c>
      <c r="M445" s="23">
        <f>IF(OR(A445="",L445="",Dashboard!$B$4=""),"",MAX(0,Dashboard!$B$4-L445))</f>
        <v/>
      </c>
      <c r="N445" s="23">
        <f>IF(M445="","",IF(M445&lt;=30,"0–30 Days",IF(M445&lt;=60,"31–60 Days",IF(M445&lt;=90,"61–90 Days",IF(M445&lt;=120,"91–120 Days","Over 120 Days")))))</f>
        <v/>
      </c>
      <c r="O445" s="44">
        <f>IF(A445="","",IF(N445="0–30 Days",K445,0))</f>
        <v/>
      </c>
      <c r="P445" s="44">
        <f>IF(A445="","",IF(N445="31–60 Days",K445,0))</f>
        <v/>
      </c>
      <c r="Q445" s="44">
        <f>IF(A445="","",IF(N445="61–90 Days",K445,0))</f>
        <v/>
      </c>
      <c r="R445" s="44">
        <f>IF(A445="","",IF(N445="91–120 Days",K445,0))</f>
        <v/>
      </c>
      <c r="S445" s="44">
        <f>IF(A445="","",IF(N445="Over 120 Days",K445,0))</f>
        <v/>
      </c>
      <c r="T445" s="18" t="n"/>
      <c r="U445" s="18" t="n"/>
      <c r="V445" s="42" t="n"/>
      <c r="W445" s="42" t="n"/>
      <c r="X445" s="18" t="n"/>
      <c r="Y445" s="23">
        <f>IF(A445="","",IF(K445&lt;=0,"Closed/Credit",IF(OR(U445="Yes",M445&gt;120,AND(W445&lt;&gt;"",W445&lt;=Dashboard!$B$4)),"Critical",IF(OR(K445&gt;=Dashboard!$B$6,M445&gt;90),"High",IF(OR(M445&gt;60,W445=""),"Medium","Routine")))))</f>
        <v/>
      </c>
      <c r="Z445" s="24" t="n"/>
      <c r="AA445" s="25">
        <f>IF(A445="","",IF(COUNTIF($A$2:$A$501,A445)&gt;1,"Duplicate AR Record ID",IF(B445="","Missing clinic",IF(C445="","Missing account ID",IF(D445="","Missing payer",IF(F445="","Missing service date",IF(H445="","Missing original charge","")))))))</f>
        <v/>
      </c>
    </row>
    <row r="446">
      <c r="A446" s="18" t="n"/>
      <c r="B446" s="18" t="n"/>
      <c r="C446" s="18" t="n"/>
      <c r="D446" s="18" t="n"/>
      <c r="E446" s="18" t="n"/>
      <c r="F446" s="42" t="n"/>
      <c r="G446" s="42" t="n"/>
      <c r="H446" s="43" t="n"/>
      <c r="I446" s="43" t="n"/>
      <c r="J446" s="43" t="n"/>
      <c r="K446" s="44">
        <f>IF(A446="","",H446-I446-J446)</f>
        <v/>
      </c>
      <c r="L446" s="45">
        <f>IF(A446="","",IF(Dashboard!$B$5="Claim Submitted Date",IF(G446&lt;&gt;"",G446,F446),F446))</f>
        <v/>
      </c>
      <c r="M446" s="23">
        <f>IF(OR(A446="",L446="",Dashboard!$B$4=""),"",MAX(0,Dashboard!$B$4-L446))</f>
        <v/>
      </c>
      <c r="N446" s="23">
        <f>IF(M446="","",IF(M446&lt;=30,"0–30 Days",IF(M446&lt;=60,"31–60 Days",IF(M446&lt;=90,"61–90 Days",IF(M446&lt;=120,"91–120 Days","Over 120 Days")))))</f>
        <v/>
      </c>
      <c r="O446" s="44">
        <f>IF(A446="","",IF(N446="0–30 Days",K446,0))</f>
        <v/>
      </c>
      <c r="P446" s="44">
        <f>IF(A446="","",IF(N446="31–60 Days",K446,0))</f>
        <v/>
      </c>
      <c r="Q446" s="44">
        <f>IF(A446="","",IF(N446="61–90 Days",K446,0))</f>
        <v/>
      </c>
      <c r="R446" s="44">
        <f>IF(A446="","",IF(N446="91–120 Days",K446,0))</f>
        <v/>
      </c>
      <c r="S446" s="44">
        <f>IF(A446="","",IF(N446="Over 120 Days",K446,0))</f>
        <v/>
      </c>
      <c r="T446" s="18" t="n"/>
      <c r="U446" s="18" t="n"/>
      <c r="V446" s="42" t="n"/>
      <c r="W446" s="42" t="n"/>
      <c r="X446" s="18" t="n"/>
      <c r="Y446" s="23">
        <f>IF(A446="","",IF(K446&lt;=0,"Closed/Credit",IF(OR(U446="Yes",M446&gt;120,AND(W446&lt;&gt;"",W446&lt;=Dashboard!$B$4)),"Critical",IF(OR(K446&gt;=Dashboard!$B$6,M446&gt;90),"High",IF(OR(M446&gt;60,W446=""),"Medium","Routine")))))</f>
        <v/>
      </c>
      <c r="Z446" s="24" t="n"/>
      <c r="AA446" s="25">
        <f>IF(A446="","",IF(COUNTIF($A$2:$A$501,A446)&gt;1,"Duplicate AR Record ID",IF(B446="","Missing clinic",IF(C446="","Missing account ID",IF(D446="","Missing payer",IF(F446="","Missing service date",IF(H446="","Missing original charge","")))))))</f>
        <v/>
      </c>
    </row>
    <row r="447">
      <c r="A447" s="18" t="n"/>
      <c r="B447" s="18" t="n"/>
      <c r="C447" s="18" t="n"/>
      <c r="D447" s="18" t="n"/>
      <c r="E447" s="18" t="n"/>
      <c r="F447" s="42" t="n"/>
      <c r="G447" s="42" t="n"/>
      <c r="H447" s="43" t="n"/>
      <c r="I447" s="43" t="n"/>
      <c r="J447" s="43" t="n"/>
      <c r="K447" s="44">
        <f>IF(A447="","",H447-I447-J447)</f>
        <v/>
      </c>
      <c r="L447" s="45">
        <f>IF(A447="","",IF(Dashboard!$B$5="Claim Submitted Date",IF(G447&lt;&gt;"",G447,F447),F447))</f>
        <v/>
      </c>
      <c r="M447" s="23">
        <f>IF(OR(A447="",L447="",Dashboard!$B$4=""),"",MAX(0,Dashboard!$B$4-L447))</f>
        <v/>
      </c>
      <c r="N447" s="23">
        <f>IF(M447="","",IF(M447&lt;=30,"0–30 Days",IF(M447&lt;=60,"31–60 Days",IF(M447&lt;=90,"61–90 Days",IF(M447&lt;=120,"91–120 Days","Over 120 Days")))))</f>
        <v/>
      </c>
      <c r="O447" s="44">
        <f>IF(A447="","",IF(N447="0–30 Days",K447,0))</f>
        <v/>
      </c>
      <c r="P447" s="44">
        <f>IF(A447="","",IF(N447="31–60 Days",K447,0))</f>
        <v/>
      </c>
      <c r="Q447" s="44">
        <f>IF(A447="","",IF(N447="61–90 Days",K447,0))</f>
        <v/>
      </c>
      <c r="R447" s="44">
        <f>IF(A447="","",IF(N447="91–120 Days",K447,0))</f>
        <v/>
      </c>
      <c r="S447" s="44">
        <f>IF(A447="","",IF(N447="Over 120 Days",K447,0))</f>
        <v/>
      </c>
      <c r="T447" s="18" t="n"/>
      <c r="U447" s="18" t="n"/>
      <c r="V447" s="42" t="n"/>
      <c r="W447" s="42" t="n"/>
      <c r="X447" s="18" t="n"/>
      <c r="Y447" s="23">
        <f>IF(A447="","",IF(K447&lt;=0,"Closed/Credit",IF(OR(U447="Yes",M447&gt;120,AND(W447&lt;&gt;"",W447&lt;=Dashboard!$B$4)),"Critical",IF(OR(K447&gt;=Dashboard!$B$6,M447&gt;90),"High",IF(OR(M447&gt;60,W447=""),"Medium","Routine")))))</f>
        <v/>
      </c>
      <c r="Z447" s="24" t="n"/>
      <c r="AA447" s="25">
        <f>IF(A447="","",IF(COUNTIF($A$2:$A$501,A447)&gt;1,"Duplicate AR Record ID",IF(B447="","Missing clinic",IF(C447="","Missing account ID",IF(D447="","Missing payer",IF(F447="","Missing service date",IF(H447="","Missing original charge","")))))))</f>
        <v/>
      </c>
    </row>
    <row r="448">
      <c r="A448" s="18" t="n"/>
      <c r="B448" s="18" t="n"/>
      <c r="C448" s="18" t="n"/>
      <c r="D448" s="18" t="n"/>
      <c r="E448" s="18" t="n"/>
      <c r="F448" s="42" t="n"/>
      <c r="G448" s="42" t="n"/>
      <c r="H448" s="43" t="n"/>
      <c r="I448" s="43" t="n"/>
      <c r="J448" s="43" t="n"/>
      <c r="K448" s="44">
        <f>IF(A448="","",H448-I448-J448)</f>
        <v/>
      </c>
      <c r="L448" s="45">
        <f>IF(A448="","",IF(Dashboard!$B$5="Claim Submitted Date",IF(G448&lt;&gt;"",G448,F448),F448))</f>
        <v/>
      </c>
      <c r="M448" s="23">
        <f>IF(OR(A448="",L448="",Dashboard!$B$4=""),"",MAX(0,Dashboard!$B$4-L448))</f>
        <v/>
      </c>
      <c r="N448" s="23">
        <f>IF(M448="","",IF(M448&lt;=30,"0–30 Days",IF(M448&lt;=60,"31–60 Days",IF(M448&lt;=90,"61–90 Days",IF(M448&lt;=120,"91–120 Days","Over 120 Days")))))</f>
        <v/>
      </c>
      <c r="O448" s="44">
        <f>IF(A448="","",IF(N448="0–30 Days",K448,0))</f>
        <v/>
      </c>
      <c r="P448" s="44">
        <f>IF(A448="","",IF(N448="31–60 Days",K448,0))</f>
        <v/>
      </c>
      <c r="Q448" s="44">
        <f>IF(A448="","",IF(N448="61–90 Days",K448,0))</f>
        <v/>
      </c>
      <c r="R448" s="44">
        <f>IF(A448="","",IF(N448="91–120 Days",K448,0))</f>
        <v/>
      </c>
      <c r="S448" s="44">
        <f>IF(A448="","",IF(N448="Over 120 Days",K448,0))</f>
        <v/>
      </c>
      <c r="T448" s="18" t="n"/>
      <c r="U448" s="18" t="n"/>
      <c r="V448" s="42" t="n"/>
      <c r="W448" s="42" t="n"/>
      <c r="X448" s="18" t="n"/>
      <c r="Y448" s="23">
        <f>IF(A448="","",IF(K448&lt;=0,"Closed/Credit",IF(OR(U448="Yes",M448&gt;120,AND(W448&lt;&gt;"",W448&lt;=Dashboard!$B$4)),"Critical",IF(OR(K448&gt;=Dashboard!$B$6,M448&gt;90),"High",IF(OR(M448&gt;60,W448=""),"Medium","Routine")))))</f>
        <v/>
      </c>
      <c r="Z448" s="24" t="n"/>
      <c r="AA448" s="25">
        <f>IF(A448="","",IF(COUNTIF($A$2:$A$501,A448)&gt;1,"Duplicate AR Record ID",IF(B448="","Missing clinic",IF(C448="","Missing account ID",IF(D448="","Missing payer",IF(F448="","Missing service date",IF(H448="","Missing original charge","")))))))</f>
        <v/>
      </c>
    </row>
    <row r="449">
      <c r="A449" s="18" t="n"/>
      <c r="B449" s="18" t="n"/>
      <c r="C449" s="18" t="n"/>
      <c r="D449" s="18" t="n"/>
      <c r="E449" s="18" t="n"/>
      <c r="F449" s="42" t="n"/>
      <c r="G449" s="42" t="n"/>
      <c r="H449" s="43" t="n"/>
      <c r="I449" s="43" t="n"/>
      <c r="J449" s="43" t="n"/>
      <c r="K449" s="44">
        <f>IF(A449="","",H449-I449-J449)</f>
        <v/>
      </c>
      <c r="L449" s="45">
        <f>IF(A449="","",IF(Dashboard!$B$5="Claim Submitted Date",IF(G449&lt;&gt;"",G449,F449),F449))</f>
        <v/>
      </c>
      <c r="M449" s="23">
        <f>IF(OR(A449="",L449="",Dashboard!$B$4=""),"",MAX(0,Dashboard!$B$4-L449))</f>
        <v/>
      </c>
      <c r="N449" s="23">
        <f>IF(M449="","",IF(M449&lt;=30,"0–30 Days",IF(M449&lt;=60,"31–60 Days",IF(M449&lt;=90,"61–90 Days",IF(M449&lt;=120,"91–120 Days","Over 120 Days")))))</f>
        <v/>
      </c>
      <c r="O449" s="44">
        <f>IF(A449="","",IF(N449="0–30 Days",K449,0))</f>
        <v/>
      </c>
      <c r="P449" s="44">
        <f>IF(A449="","",IF(N449="31–60 Days",K449,0))</f>
        <v/>
      </c>
      <c r="Q449" s="44">
        <f>IF(A449="","",IF(N449="61–90 Days",K449,0))</f>
        <v/>
      </c>
      <c r="R449" s="44">
        <f>IF(A449="","",IF(N449="91–120 Days",K449,0))</f>
        <v/>
      </c>
      <c r="S449" s="44">
        <f>IF(A449="","",IF(N449="Over 120 Days",K449,0))</f>
        <v/>
      </c>
      <c r="T449" s="18" t="n"/>
      <c r="U449" s="18" t="n"/>
      <c r="V449" s="42" t="n"/>
      <c r="W449" s="42" t="n"/>
      <c r="X449" s="18" t="n"/>
      <c r="Y449" s="23">
        <f>IF(A449="","",IF(K449&lt;=0,"Closed/Credit",IF(OR(U449="Yes",M449&gt;120,AND(W449&lt;&gt;"",W449&lt;=Dashboard!$B$4)),"Critical",IF(OR(K449&gt;=Dashboard!$B$6,M449&gt;90),"High",IF(OR(M449&gt;60,W449=""),"Medium","Routine")))))</f>
        <v/>
      </c>
      <c r="Z449" s="24" t="n"/>
      <c r="AA449" s="25">
        <f>IF(A449="","",IF(COUNTIF($A$2:$A$501,A449)&gt;1,"Duplicate AR Record ID",IF(B449="","Missing clinic",IF(C449="","Missing account ID",IF(D449="","Missing payer",IF(F449="","Missing service date",IF(H449="","Missing original charge","")))))))</f>
        <v/>
      </c>
    </row>
    <row r="450">
      <c r="A450" s="18" t="n"/>
      <c r="B450" s="18" t="n"/>
      <c r="C450" s="18" t="n"/>
      <c r="D450" s="18" t="n"/>
      <c r="E450" s="18" t="n"/>
      <c r="F450" s="42" t="n"/>
      <c r="G450" s="42" t="n"/>
      <c r="H450" s="43" t="n"/>
      <c r="I450" s="43" t="n"/>
      <c r="J450" s="43" t="n"/>
      <c r="K450" s="44">
        <f>IF(A450="","",H450-I450-J450)</f>
        <v/>
      </c>
      <c r="L450" s="45">
        <f>IF(A450="","",IF(Dashboard!$B$5="Claim Submitted Date",IF(G450&lt;&gt;"",G450,F450),F450))</f>
        <v/>
      </c>
      <c r="M450" s="23">
        <f>IF(OR(A450="",L450="",Dashboard!$B$4=""),"",MAX(0,Dashboard!$B$4-L450))</f>
        <v/>
      </c>
      <c r="N450" s="23">
        <f>IF(M450="","",IF(M450&lt;=30,"0–30 Days",IF(M450&lt;=60,"31–60 Days",IF(M450&lt;=90,"61–90 Days",IF(M450&lt;=120,"91–120 Days","Over 120 Days")))))</f>
        <v/>
      </c>
      <c r="O450" s="44">
        <f>IF(A450="","",IF(N450="0–30 Days",K450,0))</f>
        <v/>
      </c>
      <c r="P450" s="44">
        <f>IF(A450="","",IF(N450="31–60 Days",K450,0))</f>
        <v/>
      </c>
      <c r="Q450" s="44">
        <f>IF(A450="","",IF(N450="61–90 Days",K450,0))</f>
        <v/>
      </c>
      <c r="R450" s="44">
        <f>IF(A450="","",IF(N450="91–120 Days",K450,0))</f>
        <v/>
      </c>
      <c r="S450" s="44">
        <f>IF(A450="","",IF(N450="Over 120 Days",K450,0))</f>
        <v/>
      </c>
      <c r="T450" s="18" t="n"/>
      <c r="U450" s="18" t="n"/>
      <c r="V450" s="42" t="n"/>
      <c r="W450" s="42" t="n"/>
      <c r="X450" s="18" t="n"/>
      <c r="Y450" s="23">
        <f>IF(A450="","",IF(K450&lt;=0,"Closed/Credit",IF(OR(U450="Yes",M450&gt;120,AND(W450&lt;&gt;"",W450&lt;=Dashboard!$B$4)),"Critical",IF(OR(K450&gt;=Dashboard!$B$6,M450&gt;90),"High",IF(OR(M450&gt;60,W450=""),"Medium","Routine")))))</f>
        <v/>
      </c>
      <c r="Z450" s="24" t="n"/>
      <c r="AA450" s="25">
        <f>IF(A450="","",IF(COUNTIF($A$2:$A$501,A450)&gt;1,"Duplicate AR Record ID",IF(B450="","Missing clinic",IF(C450="","Missing account ID",IF(D450="","Missing payer",IF(F450="","Missing service date",IF(H450="","Missing original charge","")))))))</f>
        <v/>
      </c>
    </row>
    <row r="451">
      <c r="A451" s="18" t="n"/>
      <c r="B451" s="18" t="n"/>
      <c r="C451" s="18" t="n"/>
      <c r="D451" s="18" t="n"/>
      <c r="E451" s="18" t="n"/>
      <c r="F451" s="42" t="n"/>
      <c r="G451" s="42" t="n"/>
      <c r="H451" s="43" t="n"/>
      <c r="I451" s="43" t="n"/>
      <c r="J451" s="43" t="n"/>
      <c r="K451" s="44">
        <f>IF(A451="","",H451-I451-J451)</f>
        <v/>
      </c>
      <c r="L451" s="45">
        <f>IF(A451="","",IF(Dashboard!$B$5="Claim Submitted Date",IF(G451&lt;&gt;"",G451,F451),F451))</f>
        <v/>
      </c>
      <c r="M451" s="23">
        <f>IF(OR(A451="",L451="",Dashboard!$B$4=""),"",MAX(0,Dashboard!$B$4-L451))</f>
        <v/>
      </c>
      <c r="N451" s="23">
        <f>IF(M451="","",IF(M451&lt;=30,"0–30 Days",IF(M451&lt;=60,"31–60 Days",IF(M451&lt;=90,"61–90 Days",IF(M451&lt;=120,"91–120 Days","Over 120 Days")))))</f>
        <v/>
      </c>
      <c r="O451" s="44">
        <f>IF(A451="","",IF(N451="0–30 Days",K451,0))</f>
        <v/>
      </c>
      <c r="P451" s="44">
        <f>IF(A451="","",IF(N451="31–60 Days",K451,0))</f>
        <v/>
      </c>
      <c r="Q451" s="44">
        <f>IF(A451="","",IF(N451="61–90 Days",K451,0))</f>
        <v/>
      </c>
      <c r="R451" s="44">
        <f>IF(A451="","",IF(N451="91–120 Days",K451,0))</f>
        <v/>
      </c>
      <c r="S451" s="44">
        <f>IF(A451="","",IF(N451="Over 120 Days",K451,0))</f>
        <v/>
      </c>
      <c r="T451" s="18" t="n"/>
      <c r="U451" s="18" t="n"/>
      <c r="V451" s="42" t="n"/>
      <c r="W451" s="42" t="n"/>
      <c r="X451" s="18" t="n"/>
      <c r="Y451" s="23">
        <f>IF(A451="","",IF(K451&lt;=0,"Closed/Credit",IF(OR(U451="Yes",M451&gt;120,AND(W451&lt;&gt;"",W451&lt;=Dashboard!$B$4)),"Critical",IF(OR(K451&gt;=Dashboard!$B$6,M451&gt;90),"High",IF(OR(M451&gt;60,W451=""),"Medium","Routine")))))</f>
        <v/>
      </c>
      <c r="Z451" s="24" t="n"/>
      <c r="AA451" s="25">
        <f>IF(A451="","",IF(COUNTIF($A$2:$A$501,A451)&gt;1,"Duplicate AR Record ID",IF(B451="","Missing clinic",IF(C451="","Missing account ID",IF(D451="","Missing payer",IF(F451="","Missing service date",IF(H451="","Missing original charge","")))))))</f>
        <v/>
      </c>
    </row>
    <row r="452">
      <c r="A452" s="18" t="n"/>
      <c r="B452" s="18" t="n"/>
      <c r="C452" s="18" t="n"/>
      <c r="D452" s="18" t="n"/>
      <c r="E452" s="18" t="n"/>
      <c r="F452" s="42" t="n"/>
      <c r="G452" s="42" t="n"/>
      <c r="H452" s="43" t="n"/>
      <c r="I452" s="43" t="n"/>
      <c r="J452" s="43" t="n"/>
      <c r="K452" s="44">
        <f>IF(A452="","",H452-I452-J452)</f>
        <v/>
      </c>
      <c r="L452" s="45">
        <f>IF(A452="","",IF(Dashboard!$B$5="Claim Submitted Date",IF(G452&lt;&gt;"",G452,F452),F452))</f>
        <v/>
      </c>
      <c r="M452" s="23">
        <f>IF(OR(A452="",L452="",Dashboard!$B$4=""),"",MAX(0,Dashboard!$B$4-L452))</f>
        <v/>
      </c>
      <c r="N452" s="23">
        <f>IF(M452="","",IF(M452&lt;=30,"0–30 Days",IF(M452&lt;=60,"31–60 Days",IF(M452&lt;=90,"61–90 Days",IF(M452&lt;=120,"91–120 Days","Over 120 Days")))))</f>
        <v/>
      </c>
      <c r="O452" s="44">
        <f>IF(A452="","",IF(N452="0–30 Days",K452,0))</f>
        <v/>
      </c>
      <c r="P452" s="44">
        <f>IF(A452="","",IF(N452="31–60 Days",K452,0))</f>
        <v/>
      </c>
      <c r="Q452" s="44">
        <f>IF(A452="","",IF(N452="61–90 Days",K452,0))</f>
        <v/>
      </c>
      <c r="R452" s="44">
        <f>IF(A452="","",IF(N452="91–120 Days",K452,0))</f>
        <v/>
      </c>
      <c r="S452" s="44">
        <f>IF(A452="","",IF(N452="Over 120 Days",K452,0))</f>
        <v/>
      </c>
      <c r="T452" s="18" t="n"/>
      <c r="U452" s="18" t="n"/>
      <c r="V452" s="42" t="n"/>
      <c r="W452" s="42" t="n"/>
      <c r="X452" s="18" t="n"/>
      <c r="Y452" s="23">
        <f>IF(A452="","",IF(K452&lt;=0,"Closed/Credit",IF(OR(U452="Yes",M452&gt;120,AND(W452&lt;&gt;"",W452&lt;=Dashboard!$B$4)),"Critical",IF(OR(K452&gt;=Dashboard!$B$6,M452&gt;90),"High",IF(OR(M452&gt;60,W452=""),"Medium","Routine")))))</f>
        <v/>
      </c>
      <c r="Z452" s="24" t="n"/>
      <c r="AA452" s="25">
        <f>IF(A452="","",IF(COUNTIF($A$2:$A$501,A452)&gt;1,"Duplicate AR Record ID",IF(B452="","Missing clinic",IF(C452="","Missing account ID",IF(D452="","Missing payer",IF(F452="","Missing service date",IF(H452="","Missing original charge","")))))))</f>
        <v/>
      </c>
    </row>
    <row r="453">
      <c r="A453" s="18" t="n"/>
      <c r="B453" s="18" t="n"/>
      <c r="C453" s="18" t="n"/>
      <c r="D453" s="18" t="n"/>
      <c r="E453" s="18" t="n"/>
      <c r="F453" s="42" t="n"/>
      <c r="G453" s="42" t="n"/>
      <c r="H453" s="43" t="n"/>
      <c r="I453" s="43" t="n"/>
      <c r="J453" s="43" t="n"/>
      <c r="K453" s="44">
        <f>IF(A453="","",H453-I453-J453)</f>
        <v/>
      </c>
      <c r="L453" s="45">
        <f>IF(A453="","",IF(Dashboard!$B$5="Claim Submitted Date",IF(G453&lt;&gt;"",G453,F453),F453))</f>
        <v/>
      </c>
      <c r="M453" s="23">
        <f>IF(OR(A453="",L453="",Dashboard!$B$4=""),"",MAX(0,Dashboard!$B$4-L453))</f>
        <v/>
      </c>
      <c r="N453" s="23">
        <f>IF(M453="","",IF(M453&lt;=30,"0–30 Days",IF(M453&lt;=60,"31–60 Days",IF(M453&lt;=90,"61–90 Days",IF(M453&lt;=120,"91–120 Days","Over 120 Days")))))</f>
        <v/>
      </c>
      <c r="O453" s="44">
        <f>IF(A453="","",IF(N453="0–30 Days",K453,0))</f>
        <v/>
      </c>
      <c r="P453" s="44">
        <f>IF(A453="","",IF(N453="31–60 Days",K453,0))</f>
        <v/>
      </c>
      <c r="Q453" s="44">
        <f>IF(A453="","",IF(N453="61–90 Days",K453,0))</f>
        <v/>
      </c>
      <c r="R453" s="44">
        <f>IF(A453="","",IF(N453="91–120 Days",K453,0))</f>
        <v/>
      </c>
      <c r="S453" s="44">
        <f>IF(A453="","",IF(N453="Over 120 Days",K453,0))</f>
        <v/>
      </c>
      <c r="T453" s="18" t="n"/>
      <c r="U453" s="18" t="n"/>
      <c r="V453" s="42" t="n"/>
      <c r="W453" s="42" t="n"/>
      <c r="X453" s="18" t="n"/>
      <c r="Y453" s="23">
        <f>IF(A453="","",IF(K453&lt;=0,"Closed/Credit",IF(OR(U453="Yes",M453&gt;120,AND(W453&lt;&gt;"",W453&lt;=Dashboard!$B$4)),"Critical",IF(OR(K453&gt;=Dashboard!$B$6,M453&gt;90),"High",IF(OR(M453&gt;60,W453=""),"Medium","Routine")))))</f>
        <v/>
      </c>
      <c r="Z453" s="24" t="n"/>
      <c r="AA453" s="25">
        <f>IF(A453="","",IF(COUNTIF($A$2:$A$501,A453)&gt;1,"Duplicate AR Record ID",IF(B453="","Missing clinic",IF(C453="","Missing account ID",IF(D453="","Missing payer",IF(F453="","Missing service date",IF(H453="","Missing original charge","")))))))</f>
        <v/>
      </c>
    </row>
    <row r="454">
      <c r="A454" s="18" t="n"/>
      <c r="B454" s="18" t="n"/>
      <c r="C454" s="18" t="n"/>
      <c r="D454" s="18" t="n"/>
      <c r="E454" s="18" t="n"/>
      <c r="F454" s="42" t="n"/>
      <c r="G454" s="42" t="n"/>
      <c r="H454" s="43" t="n"/>
      <c r="I454" s="43" t="n"/>
      <c r="J454" s="43" t="n"/>
      <c r="K454" s="44">
        <f>IF(A454="","",H454-I454-J454)</f>
        <v/>
      </c>
      <c r="L454" s="45">
        <f>IF(A454="","",IF(Dashboard!$B$5="Claim Submitted Date",IF(G454&lt;&gt;"",G454,F454),F454))</f>
        <v/>
      </c>
      <c r="M454" s="23">
        <f>IF(OR(A454="",L454="",Dashboard!$B$4=""),"",MAX(0,Dashboard!$B$4-L454))</f>
        <v/>
      </c>
      <c r="N454" s="23">
        <f>IF(M454="","",IF(M454&lt;=30,"0–30 Days",IF(M454&lt;=60,"31–60 Days",IF(M454&lt;=90,"61–90 Days",IF(M454&lt;=120,"91–120 Days","Over 120 Days")))))</f>
        <v/>
      </c>
      <c r="O454" s="44">
        <f>IF(A454="","",IF(N454="0–30 Days",K454,0))</f>
        <v/>
      </c>
      <c r="P454" s="44">
        <f>IF(A454="","",IF(N454="31–60 Days",K454,0))</f>
        <v/>
      </c>
      <c r="Q454" s="44">
        <f>IF(A454="","",IF(N454="61–90 Days",K454,0))</f>
        <v/>
      </c>
      <c r="R454" s="44">
        <f>IF(A454="","",IF(N454="91–120 Days",K454,0))</f>
        <v/>
      </c>
      <c r="S454" s="44">
        <f>IF(A454="","",IF(N454="Over 120 Days",K454,0))</f>
        <v/>
      </c>
      <c r="T454" s="18" t="n"/>
      <c r="U454" s="18" t="n"/>
      <c r="V454" s="42" t="n"/>
      <c r="W454" s="42" t="n"/>
      <c r="X454" s="18" t="n"/>
      <c r="Y454" s="23">
        <f>IF(A454="","",IF(K454&lt;=0,"Closed/Credit",IF(OR(U454="Yes",M454&gt;120,AND(W454&lt;&gt;"",W454&lt;=Dashboard!$B$4)),"Critical",IF(OR(K454&gt;=Dashboard!$B$6,M454&gt;90),"High",IF(OR(M454&gt;60,W454=""),"Medium","Routine")))))</f>
        <v/>
      </c>
      <c r="Z454" s="24" t="n"/>
      <c r="AA454" s="25">
        <f>IF(A454="","",IF(COUNTIF($A$2:$A$501,A454)&gt;1,"Duplicate AR Record ID",IF(B454="","Missing clinic",IF(C454="","Missing account ID",IF(D454="","Missing payer",IF(F454="","Missing service date",IF(H454="","Missing original charge","")))))))</f>
        <v/>
      </c>
    </row>
    <row r="455">
      <c r="A455" s="18" t="n"/>
      <c r="B455" s="18" t="n"/>
      <c r="C455" s="18" t="n"/>
      <c r="D455" s="18" t="n"/>
      <c r="E455" s="18" t="n"/>
      <c r="F455" s="42" t="n"/>
      <c r="G455" s="42" t="n"/>
      <c r="H455" s="43" t="n"/>
      <c r="I455" s="43" t="n"/>
      <c r="J455" s="43" t="n"/>
      <c r="K455" s="44">
        <f>IF(A455="","",H455-I455-J455)</f>
        <v/>
      </c>
      <c r="L455" s="45">
        <f>IF(A455="","",IF(Dashboard!$B$5="Claim Submitted Date",IF(G455&lt;&gt;"",G455,F455),F455))</f>
        <v/>
      </c>
      <c r="M455" s="23">
        <f>IF(OR(A455="",L455="",Dashboard!$B$4=""),"",MAX(0,Dashboard!$B$4-L455))</f>
        <v/>
      </c>
      <c r="N455" s="23">
        <f>IF(M455="","",IF(M455&lt;=30,"0–30 Days",IF(M455&lt;=60,"31–60 Days",IF(M455&lt;=90,"61–90 Days",IF(M455&lt;=120,"91–120 Days","Over 120 Days")))))</f>
        <v/>
      </c>
      <c r="O455" s="44">
        <f>IF(A455="","",IF(N455="0–30 Days",K455,0))</f>
        <v/>
      </c>
      <c r="P455" s="44">
        <f>IF(A455="","",IF(N455="31–60 Days",K455,0))</f>
        <v/>
      </c>
      <c r="Q455" s="44">
        <f>IF(A455="","",IF(N455="61–90 Days",K455,0))</f>
        <v/>
      </c>
      <c r="R455" s="44">
        <f>IF(A455="","",IF(N455="91–120 Days",K455,0))</f>
        <v/>
      </c>
      <c r="S455" s="44">
        <f>IF(A455="","",IF(N455="Over 120 Days",K455,0))</f>
        <v/>
      </c>
      <c r="T455" s="18" t="n"/>
      <c r="U455" s="18" t="n"/>
      <c r="V455" s="42" t="n"/>
      <c r="W455" s="42" t="n"/>
      <c r="X455" s="18" t="n"/>
      <c r="Y455" s="23">
        <f>IF(A455="","",IF(K455&lt;=0,"Closed/Credit",IF(OR(U455="Yes",M455&gt;120,AND(W455&lt;&gt;"",W455&lt;=Dashboard!$B$4)),"Critical",IF(OR(K455&gt;=Dashboard!$B$6,M455&gt;90),"High",IF(OR(M455&gt;60,W455=""),"Medium","Routine")))))</f>
        <v/>
      </c>
      <c r="Z455" s="24" t="n"/>
      <c r="AA455" s="25">
        <f>IF(A455="","",IF(COUNTIF($A$2:$A$501,A455)&gt;1,"Duplicate AR Record ID",IF(B455="","Missing clinic",IF(C455="","Missing account ID",IF(D455="","Missing payer",IF(F455="","Missing service date",IF(H455="","Missing original charge","")))))))</f>
        <v/>
      </c>
    </row>
    <row r="456">
      <c r="A456" s="18" t="n"/>
      <c r="B456" s="18" t="n"/>
      <c r="C456" s="18" t="n"/>
      <c r="D456" s="18" t="n"/>
      <c r="E456" s="18" t="n"/>
      <c r="F456" s="42" t="n"/>
      <c r="G456" s="42" t="n"/>
      <c r="H456" s="43" t="n"/>
      <c r="I456" s="43" t="n"/>
      <c r="J456" s="43" t="n"/>
      <c r="K456" s="44">
        <f>IF(A456="","",H456-I456-J456)</f>
        <v/>
      </c>
      <c r="L456" s="45">
        <f>IF(A456="","",IF(Dashboard!$B$5="Claim Submitted Date",IF(G456&lt;&gt;"",G456,F456),F456))</f>
        <v/>
      </c>
      <c r="M456" s="23">
        <f>IF(OR(A456="",L456="",Dashboard!$B$4=""),"",MAX(0,Dashboard!$B$4-L456))</f>
        <v/>
      </c>
      <c r="N456" s="23">
        <f>IF(M456="","",IF(M456&lt;=30,"0–30 Days",IF(M456&lt;=60,"31–60 Days",IF(M456&lt;=90,"61–90 Days",IF(M456&lt;=120,"91–120 Days","Over 120 Days")))))</f>
        <v/>
      </c>
      <c r="O456" s="44">
        <f>IF(A456="","",IF(N456="0–30 Days",K456,0))</f>
        <v/>
      </c>
      <c r="P456" s="44">
        <f>IF(A456="","",IF(N456="31–60 Days",K456,0))</f>
        <v/>
      </c>
      <c r="Q456" s="44">
        <f>IF(A456="","",IF(N456="61–90 Days",K456,0))</f>
        <v/>
      </c>
      <c r="R456" s="44">
        <f>IF(A456="","",IF(N456="91–120 Days",K456,0))</f>
        <v/>
      </c>
      <c r="S456" s="44">
        <f>IF(A456="","",IF(N456="Over 120 Days",K456,0))</f>
        <v/>
      </c>
      <c r="T456" s="18" t="n"/>
      <c r="U456" s="18" t="n"/>
      <c r="V456" s="42" t="n"/>
      <c r="W456" s="42" t="n"/>
      <c r="X456" s="18" t="n"/>
      <c r="Y456" s="23">
        <f>IF(A456="","",IF(K456&lt;=0,"Closed/Credit",IF(OR(U456="Yes",M456&gt;120,AND(W456&lt;&gt;"",W456&lt;=Dashboard!$B$4)),"Critical",IF(OR(K456&gt;=Dashboard!$B$6,M456&gt;90),"High",IF(OR(M456&gt;60,W456=""),"Medium","Routine")))))</f>
        <v/>
      </c>
      <c r="Z456" s="24" t="n"/>
      <c r="AA456" s="25">
        <f>IF(A456="","",IF(COUNTIF($A$2:$A$501,A456)&gt;1,"Duplicate AR Record ID",IF(B456="","Missing clinic",IF(C456="","Missing account ID",IF(D456="","Missing payer",IF(F456="","Missing service date",IF(H456="","Missing original charge","")))))))</f>
        <v/>
      </c>
    </row>
    <row r="457">
      <c r="A457" s="18" t="n"/>
      <c r="B457" s="18" t="n"/>
      <c r="C457" s="18" t="n"/>
      <c r="D457" s="18" t="n"/>
      <c r="E457" s="18" t="n"/>
      <c r="F457" s="42" t="n"/>
      <c r="G457" s="42" t="n"/>
      <c r="H457" s="43" t="n"/>
      <c r="I457" s="43" t="n"/>
      <c r="J457" s="43" t="n"/>
      <c r="K457" s="44">
        <f>IF(A457="","",H457-I457-J457)</f>
        <v/>
      </c>
      <c r="L457" s="45">
        <f>IF(A457="","",IF(Dashboard!$B$5="Claim Submitted Date",IF(G457&lt;&gt;"",G457,F457),F457))</f>
        <v/>
      </c>
      <c r="M457" s="23">
        <f>IF(OR(A457="",L457="",Dashboard!$B$4=""),"",MAX(0,Dashboard!$B$4-L457))</f>
        <v/>
      </c>
      <c r="N457" s="23">
        <f>IF(M457="","",IF(M457&lt;=30,"0–30 Days",IF(M457&lt;=60,"31–60 Days",IF(M457&lt;=90,"61–90 Days",IF(M457&lt;=120,"91–120 Days","Over 120 Days")))))</f>
        <v/>
      </c>
      <c r="O457" s="44">
        <f>IF(A457="","",IF(N457="0–30 Days",K457,0))</f>
        <v/>
      </c>
      <c r="P457" s="44">
        <f>IF(A457="","",IF(N457="31–60 Days",K457,0))</f>
        <v/>
      </c>
      <c r="Q457" s="44">
        <f>IF(A457="","",IF(N457="61–90 Days",K457,0))</f>
        <v/>
      </c>
      <c r="R457" s="44">
        <f>IF(A457="","",IF(N457="91–120 Days",K457,0))</f>
        <v/>
      </c>
      <c r="S457" s="44">
        <f>IF(A457="","",IF(N457="Over 120 Days",K457,0))</f>
        <v/>
      </c>
      <c r="T457" s="18" t="n"/>
      <c r="U457" s="18" t="n"/>
      <c r="V457" s="42" t="n"/>
      <c r="W457" s="42" t="n"/>
      <c r="X457" s="18" t="n"/>
      <c r="Y457" s="23">
        <f>IF(A457="","",IF(K457&lt;=0,"Closed/Credit",IF(OR(U457="Yes",M457&gt;120,AND(W457&lt;&gt;"",W457&lt;=Dashboard!$B$4)),"Critical",IF(OR(K457&gt;=Dashboard!$B$6,M457&gt;90),"High",IF(OR(M457&gt;60,W457=""),"Medium","Routine")))))</f>
        <v/>
      </c>
      <c r="Z457" s="24" t="n"/>
      <c r="AA457" s="25">
        <f>IF(A457="","",IF(COUNTIF($A$2:$A$501,A457)&gt;1,"Duplicate AR Record ID",IF(B457="","Missing clinic",IF(C457="","Missing account ID",IF(D457="","Missing payer",IF(F457="","Missing service date",IF(H457="","Missing original charge","")))))))</f>
        <v/>
      </c>
    </row>
    <row r="458">
      <c r="A458" s="18" t="n"/>
      <c r="B458" s="18" t="n"/>
      <c r="C458" s="18" t="n"/>
      <c r="D458" s="18" t="n"/>
      <c r="E458" s="18" t="n"/>
      <c r="F458" s="42" t="n"/>
      <c r="G458" s="42" t="n"/>
      <c r="H458" s="43" t="n"/>
      <c r="I458" s="43" t="n"/>
      <c r="J458" s="43" t="n"/>
      <c r="K458" s="44">
        <f>IF(A458="","",H458-I458-J458)</f>
        <v/>
      </c>
      <c r="L458" s="45">
        <f>IF(A458="","",IF(Dashboard!$B$5="Claim Submitted Date",IF(G458&lt;&gt;"",G458,F458),F458))</f>
        <v/>
      </c>
      <c r="M458" s="23">
        <f>IF(OR(A458="",L458="",Dashboard!$B$4=""),"",MAX(0,Dashboard!$B$4-L458))</f>
        <v/>
      </c>
      <c r="N458" s="23">
        <f>IF(M458="","",IF(M458&lt;=30,"0–30 Days",IF(M458&lt;=60,"31–60 Days",IF(M458&lt;=90,"61–90 Days",IF(M458&lt;=120,"91–120 Days","Over 120 Days")))))</f>
        <v/>
      </c>
      <c r="O458" s="44">
        <f>IF(A458="","",IF(N458="0–30 Days",K458,0))</f>
        <v/>
      </c>
      <c r="P458" s="44">
        <f>IF(A458="","",IF(N458="31–60 Days",K458,0))</f>
        <v/>
      </c>
      <c r="Q458" s="44">
        <f>IF(A458="","",IF(N458="61–90 Days",K458,0))</f>
        <v/>
      </c>
      <c r="R458" s="44">
        <f>IF(A458="","",IF(N458="91–120 Days",K458,0))</f>
        <v/>
      </c>
      <c r="S458" s="44">
        <f>IF(A458="","",IF(N458="Over 120 Days",K458,0))</f>
        <v/>
      </c>
      <c r="T458" s="18" t="n"/>
      <c r="U458" s="18" t="n"/>
      <c r="V458" s="42" t="n"/>
      <c r="W458" s="42" t="n"/>
      <c r="X458" s="18" t="n"/>
      <c r="Y458" s="23">
        <f>IF(A458="","",IF(K458&lt;=0,"Closed/Credit",IF(OR(U458="Yes",M458&gt;120,AND(W458&lt;&gt;"",W458&lt;=Dashboard!$B$4)),"Critical",IF(OR(K458&gt;=Dashboard!$B$6,M458&gt;90),"High",IF(OR(M458&gt;60,W458=""),"Medium","Routine")))))</f>
        <v/>
      </c>
      <c r="Z458" s="24" t="n"/>
      <c r="AA458" s="25">
        <f>IF(A458="","",IF(COUNTIF($A$2:$A$501,A458)&gt;1,"Duplicate AR Record ID",IF(B458="","Missing clinic",IF(C458="","Missing account ID",IF(D458="","Missing payer",IF(F458="","Missing service date",IF(H458="","Missing original charge","")))))))</f>
        <v/>
      </c>
    </row>
    <row r="459">
      <c r="A459" s="18" t="n"/>
      <c r="B459" s="18" t="n"/>
      <c r="C459" s="18" t="n"/>
      <c r="D459" s="18" t="n"/>
      <c r="E459" s="18" t="n"/>
      <c r="F459" s="42" t="n"/>
      <c r="G459" s="42" t="n"/>
      <c r="H459" s="43" t="n"/>
      <c r="I459" s="43" t="n"/>
      <c r="J459" s="43" t="n"/>
      <c r="K459" s="44">
        <f>IF(A459="","",H459-I459-J459)</f>
        <v/>
      </c>
      <c r="L459" s="45">
        <f>IF(A459="","",IF(Dashboard!$B$5="Claim Submitted Date",IF(G459&lt;&gt;"",G459,F459),F459))</f>
        <v/>
      </c>
      <c r="M459" s="23">
        <f>IF(OR(A459="",L459="",Dashboard!$B$4=""),"",MAX(0,Dashboard!$B$4-L459))</f>
        <v/>
      </c>
      <c r="N459" s="23">
        <f>IF(M459="","",IF(M459&lt;=30,"0–30 Days",IF(M459&lt;=60,"31–60 Days",IF(M459&lt;=90,"61–90 Days",IF(M459&lt;=120,"91–120 Days","Over 120 Days")))))</f>
        <v/>
      </c>
      <c r="O459" s="44">
        <f>IF(A459="","",IF(N459="0–30 Days",K459,0))</f>
        <v/>
      </c>
      <c r="P459" s="44">
        <f>IF(A459="","",IF(N459="31–60 Days",K459,0))</f>
        <v/>
      </c>
      <c r="Q459" s="44">
        <f>IF(A459="","",IF(N459="61–90 Days",K459,0))</f>
        <v/>
      </c>
      <c r="R459" s="44">
        <f>IF(A459="","",IF(N459="91–120 Days",K459,0))</f>
        <v/>
      </c>
      <c r="S459" s="44">
        <f>IF(A459="","",IF(N459="Over 120 Days",K459,0))</f>
        <v/>
      </c>
      <c r="T459" s="18" t="n"/>
      <c r="U459" s="18" t="n"/>
      <c r="V459" s="42" t="n"/>
      <c r="W459" s="42" t="n"/>
      <c r="X459" s="18" t="n"/>
      <c r="Y459" s="23">
        <f>IF(A459="","",IF(K459&lt;=0,"Closed/Credit",IF(OR(U459="Yes",M459&gt;120,AND(W459&lt;&gt;"",W459&lt;=Dashboard!$B$4)),"Critical",IF(OR(K459&gt;=Dashboard!$B$6,M459&gt;90),"High",IF(OR(M459&gt;60,W459=""),"Medium","Routine")))))</f>
        <v/>
      </c>
      <c r="Z459" s="24" t="n"/>
      <c r="AA459" s="25">
        <f>IF(A459="","",IF(COUNTIF($A$2:$A$501,A459)&gt;1,"Duplicate AR Record ID",IF(B459="","Missing clinic",IF(C459="","Missing account ID",IF(D459="","Missing payer",IF(F459="","Missing service date",IF(H459="","Missing original charge","")))))))</f>
        <v/>
      </c>
    </row>
    <row r="460">
      <c r="A460" s="18" t="n"/>
      <c r="B460" s="18" t="n"/>
      <c r="C460" s="18" t="n"/>
      <c r="D460" s="18" t="n"/>
      <c r="E460" s="18" t="n"/>
      <c r="F460" s="42" t="n"/>
      <c r="G460" s="42" t="n"/>
      <c r="H460" s="43" t="n"/>
      <c r="I460" s="43" t="n"/>
      <c r="J460" s="43" t="n"/>
      <c r="K460" s="44">
        <f>IF(A460="","",H460-I460-J460)</f>
        <v/>
      </c>
      <c r="L460" s="45">
        <f>IF(A460="","",IF(Dashboard!$B$5="Claim Submitted Date",IF(G460&lt;&gt;"",G460,F460),F460))</f>
        <v/>
      </c>
      <c r="M460" s="23">
        <f>IF(OR(A460="",L460="",Dashboard!$B$4=""),"",MAX(0,Dashboard!$B$4-L460))</f>
        <v/>
      </c>
      <c r="N460" s="23">
        <f>IF(M460="","",IF(M460&lt;=30,"0–30 Days",IF(M460&lt;=60,"31–60 Days",IF(M460&lt;=90,"61–90 Days",IF(M460&lt;=120,"91–120 Days","Over 120 Days")))))</f>
        <v/>
      </c>
      <c r="O460" s="44">
        <f>IF(A460="","",IF(N460="0–30 Days",K460,0))</f>
        <v/>
      </c>
      <c r="P460" s="44">
        <f>IF(A460="","",IF(N460="31–60 Days",K460,0))</f>
        <v/>
      </c>
      <c r="Q460" s="44">
        <f>IF(A460="","",IF(N460="61–90 Days",K460,0))</f>
        <v/>
      </c>
      <c r="R460" s="44">
        <f>IF(A460="","",IF(N460="91–120 Days",K460,0))</f>
        <v/>
      </c>
      <c r="S460" s="44">
        <f>IF(A460="","",IF(N460="Over 120 Days",K460,0))</f>
        <v/>
      </c>
      <c r="T460" s="18" t="n"/>
      <c r="U460" s="18" t="n"/>
      <c r="V460" s="42" t="n"/>
      <c r="W460" s="42" t="n"/>
      <c r="X460" s="18" t="n"/>
      <c r="Y460" s="23">
        <f>IF(A460="","",IF(K460&lt;=0,"Closed/Credit",IF(OR(U460="Yes",M460&gt;120,AND(W460&lt;&gt;"",W460&lt;=Dashboard!$B$4)),"Critical",IF(OR(K460&gt;=Dashboard!$B$6,M460&gt;90),"High",IF(OR(M460&gt;60,W460=""),"Medium","Routine")))))</f>
        <v/>
      </c>
      <c r="Z460" s="24" t="n"/>
      <c r="AA460" s="25">
        <f>IF(A460="","",IF(COUNTIF($A$2:$A$501,A460)&gt;1,"Duplicate AR Record ID",IF(B460="","Missing clinic",IF(C460="","Missing account ID",IF(D460="","Missing payer",IF(F460="","Missing service date",IF(H460="","Missing original charge","")))))))</f>
        <v/>
      </c>
    </row>
    <row r="461">
      <c r="A461" s="18" t="n"/>
      <c r="B461" s="18" t="n"/>
      <c r="C461" s="18" t="n"/>
      <c r="D461" s="18" t="n"/>
      <c r="E461" s="18" t="n"/>
      <c r="F461" s="42" t="n"/>
      <c r="G461" s="42" t="n"/>
      <c r="H461" s="43" t="n"/>
      <c r="I461" s="43" t="n"/>
      <c r="J461" s="43" t="n"/>
      <c r="K461" s="44">
        <f>IF(A461="","",H461-I461-J461)</f>
        <v/>
      </c>
      <c r="L461" s="45">
        <f>IF(A461="","",IF(Dashboard!$B$5="Claim Submitted Date",IF(G461&lt;&gt;"",G461,F461),F461))</f>
        <v/>
      </c>
      <c r="M461" s="23">
        <f>IF(OR(A461="",L461="",Dashboard!$B$4=""),"",MAX(0,Dashboard!$B$4-L461))</f>
        <v/>
      </c>
      <c r="N461" s="23">
        <f>IF(M461="","",IF(M461&lt;=30,"0–30 Days",IF(M461&lt;=60,"31–60 Days",IF(M461&lt;=90,"61–90 Days",IF(M461&lt;=120,"91–120 Days","Over 120 Days")))))</f>
        <v/>
      </c>
      <c r="O461" s="44">
        <f>IF(A461="","",IF(N461="0–30 Days",K461,0))</f>
        <v/>
      </c>
      <c r="P461" s="44">
        <f>IF(A461="","",IF(N461="31–60 Days",K461,0))</f>
        <v/>
      </c>
      <c r="Q461" s="44">
        <f>IF(A461="","",IF(N461="61–90 Days",K461,0))</f>
        <v/>
      </c>
      <c r="R461" s="44">
        <f>IF(A461="","",IF(N461="91–120 Days",K461,0))</f>
        <v/>
      </c>
      <c r="S461" s="44">
        <f>IF(A461="","",IF(N461="Over 120 Days",K461,0))</f>
        <v/>
      </c>
      <c r="T461" s="18" t="n"/>
      <c r="U461" s="18" t="n"/>
      <c r="V461" s="42" t="n"/>
      <c r="W461" s="42" t="n"/>
      <c r="X461" s="18" t="n"/>
      <c r="Y461" s="23">
        <f>IF(A461="","",IF(K461&lt;=0,"Closed/Credit",IF(OR(U461="Yes",M461&gt;120,AND(W461&lt;&gt;"",W461&lt;=Dashboard!$B$4)),"Critical",IF(OR(K461&gt;=Dashboard!$B$6,M461&gt;90),"High",IF(OR(M461&gt;60,W461=""),"Medium","Routine")))))</f>
        <v/>
      </c>
      <c r="Z461" s="24" t="n"/>
      <c r="AA461" s="25">
        <f>IF(A461="","",IF(COUNTIF($A$2:$A$501,A461)&gt;1,"Duplicate AR Record ID",IF(B461="","Missing clinic",IF(C461="","Missing account ID",IF(D461="","Missing payer",IF(F461="","Missing service date",IF(H461="","Missing original charge","")))))))</f>
        <v/>
      </c>
    </row>
    <row r="462">
      <c r="A462" s="18" t="n"/>
      <c r="B462" s="18" t="n"/>
      <c r="C462" s="18" t="n"/>
      <c r="D462" s="18" t="n"/>
      <c r="E462" s="18" t="n"/>
      <c r="F462" s="42" t="n"/>
      <c r="G462" s="42" t="n"/>
      <c r="H462" s="43" t="n"/>
      <c r="I462" s="43" t="n"/>
      <c r="J462" s="43" t="n"/>
      <c r="K462" s="44">
        <f>IF(A462="","",H462-I462-J462)</f>
        <v/>
      </c>
      <c r="L462" s="45">
        <f>IF(A462="","",IF(Dashboard!$B$5="Claim Submitted Date",IF(G462&lt;&gt;"",G462,F462),F462))</f>
        <v/>
      </c>
      <c r="M462" s="23">
        <f>IF(OR(A462="",L462="",Dashboard!$B$4=""),"",MAX(0,Dashboard!$B$4-L462))</f>
        <v/>
      </c>
      <c r="N462" s="23">
        <f>IF(M462="","",IF(M462&lt;=30,"0–30 Days",IF(M462&lt;=60,"31–60 Days",IF(M462&lt;=90,"61–90 Days",IF(M462&lt;=120,"91–120 Days","Over 120 Days")))))</f>
        <v/>
      </c>
      <c r="O462" s="44">
        <f>IF(A462="","",IF(N462="0–30 Days",K462,0))</f>
        <v/>
      </c>
      <c r="P462" s="44">
        <f>IF(A462="","",IF(N462="31–60 Days",K462,0))</f>
        <v/>
      </c>
      <c r="Q462" s="44">
        <f>IF(A462="","",IF(N462="61–90 Days",K462,0))</f>
        <v/>
      </c>
      <c r="R462" s="44">
        <f>IF(A462="","",IF(N462="91–120 Days",K462,0))</f>
        <v/>
      </c>
      <c r="S462" s="44">
        <f>IF(A462="","",IF(N462="Over 120 Days",K462,0))</f>
        <v/>
      </c>
      <c r="T462" s="18" t="n"/>
      <c r="U462" s="18" t="n"/>
      <c r="V462" s="42" t="n"/>
      <c r="W462" s="42" t="n"/>
      <c r="X462" s="18" t="n"/>
      <c r="Y462" s="23">
        <f>IF(A462="","",IF(K462&lt;=0,"Closed/Credit",IF(OR(U462="Yes",M462&gt;120,AND(W462&lt;&gt;"",W462&lt;=Dashboard!$B$4)),"Critical",IF(OR(K462&gt;=Dashboard!$B$6,M462&gt;90),"High",IF(OR(M462&gt;60,W462=""),"Medium","Routine")))))</f>
        <v/>
      </c>
      <c r="Z462" s="24" t="n"/>
      <c r="AA462" s="25">
        <f>IF(A462="","",IF(COUNTIF($A$2:$A$501,A462)&gt;1,"Duplicate AR Record ID",IF(B462="","Missing clinic",IF(C462="","Missing account ID",IF(D462="","Missing payer",IF(F462="","Missing service date",IF(H462="","Missing original charge","")))))))</f>
        <v/>
      </c>
    </row>
    <row r="463">
      <c r="A463" s="18" t="n"/>
      <c r="B463" s="18" t="n"/>
      <c r="C463" s="18" t="n"/>
      <c r="D463" s="18" t="n"/>
      <c r="E463" s="18" t="n"/>
      <c r="F463" s="42" t="n"/>
      <c r="G463" s="42" t="n"/>
      <c r="H463" s="43" t="n"/>
      <c r="I463" s="43" t="n"/>
      <c r="J463" s="43" t="n"/>
      <c r="K463" s="44">
        <f>IF(A463="","",H463-I463-J463)</f>
        <v/>
      </c>
      <c r="L463" s="45">
        <f>IF(A463="","",IF(Dashboard!$B$5="Claim Submitted Date",IF(G463&lt;&gt;"",G463,F463),F463))</f>
        <v/>
      </c>
      <c r="M463" s="23">
        <f>IF(OR(A463="",L463="",Dashboard!$B$4=""),"",MAX(0,Dashboard!$B$4-L463))</f>
        <v/>
      </c>
      <c r="N463" s="23">
        <f>IF(M463="","",IF(M463&lt;=30,"0–30 Days",IF(M463&lt;=60,"31–60 Days",IF(M463&lt;=90,"61–90 Days",IF(M463&lt;=120,"91–120 Days","Over 120 Days")))))</f>
        <v/>
      </c>
      <c r="O463" s="44">
        <f>IF(A463="","",IF(N463="0–30 Days",K463,0))</f>
        <v/>
      </c>
      <c r="P463" s="44">
        <f>IF(A463="","",IF(N463="31–60 Days",K463,0))</f>
        <v/>
      </c>
      <c r="Q463" s="44">
        <f>IF(A463="","",IF(N463="61–90 Days",K463,0))</f>
        <v/>
      </c>
      <c r="R463" s="44">
        <f>IF(A463="","",IF(N463="91–120 Days",K463,0))</f>
        <v/>
      </c>
      <c r="S463" s="44">
        <f>IF(A463="","",IF(N463="Over 120 Days",K463,0))</f>
        <v/>
      </c>
      <c r="T463" s="18" t="n"/>
      <c r="U463" s="18" t="n"/>
      <c r="V463" s="42" t="n"/>
      <c r="W463" s="42" t="n"/>
      <c r="X463" s="18" t="n"/>
      <c r="Y463" s="23">
        <f>IF(A463="","",IF(K463&lt;=0,"Closed/Credit",IF(OR(U463="Yes",M463&gt;120,AND(W463&lt;&gt;"",W463&lt;=Dashboard!$B$4)),"Critical",IF(OR(K463&gt;=Dashboard!$B$6,M463&gt;90),"High",IF(OR(M463&gt;60,W463=""),"Medium","Routine")))))</f>
        <v/>
      </c>
      <c r="Z463" s="24" t="n"/>
      <c r="AA463" s="25">
        <f>IF(A463="","",IF(COUNTIF($A$2:$A$501,A463)&gt;1,"Duplicate AR Record ID",IF(B463="","Missing clinic",IF(C463="","Missing account ID",IF(D463="","Missing payer",IF(F463="","Missing service date",IF(H463="","Missing original charge","")))))))</f>
        <v/>
      </c>
    </row>
    <row r="464">
      <c r="A464" s="18" t="n"/>
      <c r="B464" s="18" t="n"/>
      <c r="C464" s="18" t="n"/>
      <c r="D464" s="18" t="n"/>
      <c r="E464" s="18" t="n"/>
      <c r="F464" s="42" t="n"/>
      <c r="G464" s="42" t="n"/>
      <c r="H464" s="43" t="n"/>
      <c r="I464" s="43" t="n"/>
      <c r="J464" s="43" t="n"/>
      <c r="K464" s="44">
        <f>IF(A464="","",H464-I464-J464)</f>
        <v/>
      </c>
      <c r="L464" s="45">
        <f>IF(A464="","",IF(Dashboard!$B$5="Claim Submitted Date",IF(G464&lt;&gt;"",G464,F464),F464))</f>
        <v/>
      </c>
      <c r="M464" s="23">
        <f>IF(OR(A464="",L464="",Dashboard!$B$4=""),"",MAX(0,Dashboard!$B$4-L464))</f>
        <v/>
      </c>
      <c r="N464" s="23">
        <f>IF(M464="","",IF(M464&lt;=30,"0–30 Days",IF(M464&lt;=60,"31–60 Days",IF(M464&lt;=90,"61–90 Days",IF(M464&lt;=120,"91–120 Days","Over 120 Days")))))</f>
        <v/>
      </c>
      <c r="O464" s="44">
        <f>IF(A464="","",IF(N464="0–30 Days",K464,0))</f>
        <v/>
      </c>
      <c r="P464" s="44">
        <f>IF(A464="","",IF(N464="31–60 Days",K464,0))</f>
        <v/>
      </c>
      <c r="Q464" s="44">
        <f>IF(A464="","",IF(N464="61–90 Days",K464,0))</f>
        <v/>
      </c>
      <c r="R464" s="44">
        <f>IF(A464="","",IF(N464="91–120 Days",K464,0))</f>
        <v/>
      </c>
      <c r="S464" s="44">
        <f>IF(A464="","",IF(N464="Over 120 Days",K464,0))</f>
        <v/>
      </c>
      <c r="T464" s="18" t="n"/>
      <c r="U464" s="18" t="n"/>
      <c r="V464" s="42" t="n"/>
      <c r="W464" s="42" t="n"/>
      <c r="X464" s="18" t="n"/>
      <c r="Y464" s="23">
        <f>IF(A464="","",IF(K464&lt;=0,"Closed/Credit",IF(OR(U464="Yes",M464&gt;120,AND(W464&lt;&gt;"",W464&lt;=Dashboard!$B$4)),"Critical",IF(OR(K464&gt;=Dashboard!$B$6,M464&gt;90),"High",IF(OR(M464&gt;60,W464=""),"Medium","Routine")))))</f>
        <v/>
      </c>
      <c r="Z464" s="24" t="n"/>
      <c r="AA464" s="25">
        <f>IF(A464="","",IF(COUNTIF($A$2:$A$501,A464)&gt;1,"Duplicate AR Record ID",IF(B464="","Missing clinic",IF(C464="","Missing account ID",IF(D464="","Missing payer",IF(F464="","Missing service date",IF(H464="","Missing original charge","")))))))</f>
        <v/>
      </c>
    </row>
    <row r="465">
      <c r="A465" s="18" t="n"/>
      <c r="B465" s="18" t="n"/>
      <c r="C465" s="18" t="n"/>
      <c r="D465" s="18" t="n"/>
      <c r="E465" s="18" t="n"/>
      <c r="F465" s="42" t="n"/>
      <c r="G465" s="42" t="n"/>
      <c r="H465" s="43" t="n"/>
      <c r="I465" s="43" t="n"/>
      <c r="J465" s="43" t="n"/>
      <c r="K465" s="44">
        <f>IF(A465="","",H465-I465-J465)</f>
        <v/>
      </c>
      <c r="L465" s="45">
        <f>IF(A465="","",IF(Dashboard!$B$5="Claim Submitted Date",IF(G465&lt;&gt;"",G465,F465),F465))</f>
        <v/>
      </c>
      <c r="M465" s="23">
        <f>IF(OR(A465="",L465="",Dashboard!$B$4=""),"",MAX(0,Dashboard!$B$4-L465))</f>
        <v/>
      </c>
      <c r="N465" s="23">
        <f>IF(M465="","",IF(M465&lt;=30,"0–30 Days",IF(M465&lt;=60,"31–60 Days",IF(M465&lt;=90,"61–90 Days",IF(M465&lt;=120,"91–120 Days","Over 120 Days")))))</f>
        <v/>
      </c>
      <c r="O465" s="44">
        <f>IF(A465="","",IF(N465="0–30 Days",K465,0))</f>
        <v/>
      </c>
      <c r="P465" s="44">
        <f>IF(A465="","",IF(N465="31–60 Days",K465,0))</f>
        <v/>
      </c>
      <c r="Q465" s="44">
        <f>IF(A465="","",IF(N465="61–90 Days",K465,0))</f>
        <v/>
      </c>
      <c r="R465" s="44">
        <f>IF(A465="","",IF(N465="91–120 Days",K465,0))</f>
        <v/>
      </c>
      <c r="S465" s="44">
        <f>IF(A465="","",IF(N465="Over 120 Days",K465,0))</f>
        <v/>
      </c>
      <c r="T465" s="18" t="n"/>
      <c r="U465" s="18" t="n"/>
      <c r="V465" s="42" t="n"/>
      <c r="W465" s="42" t="n"/>
      <c r="X465" s="18" t="n"/>
      <c r="Y465" s="23">
        <f>IF(A465="","",IF(K465&lt;=0,"Closed/Credit",IF(OR(U465="Yes",M465&gt;120,AND(W465&lt;&gt;"",W465&lt;=Dashboard!$B$4)),"Critical",IF(OR(K465&gt;=Dashboard!$B$6,M465&gt;90),"High",IF(OR(M465&gt;60,W465=""),"Medium","Routine")))))</f>
        <v/>
      </c>
      <c r="Z465" s="24" t="n"/>
      <c r="AA465" s="25">
        <f>IF(A465="","",IF(COUNTIF($A$2:$A$501,A465)&gt;1,"Duplicate AR Record ID",IF(B465="","Missing clinic",IF(C465="","Missing account ID",IF(D465="","Missing payer",IF(F465="","Missing service date",IF(H465="","Missing original charge","")))))))</f>
        <v/>
      </c>
    </row>
    <row r="466">
      <c r="A466" s="18" t="n"/>
      <c r="B466" s="18" t="n"/>
      <c r="C466" s="18" t="n"/>
      <c r="D466" s="18" t="n"/>
      <c r="E466" s="18" t="n"/>
      <c r="F466" s="42" t="n"/>
      <c r="G466" s="42" t="n"/>
      <c r="H466" s="43" t="n"/>
      <c r="I466" s="43" t="n"/>
      <c r="J466" s="43" t="n"/>
      <c r="K466" s="44">
        <f>IF(A466="","",H466-I466-J466)</f>
        <v/>
      </c>
      <c r="L466" s="45">
        <f>IF(A466="","",IF(Dashboard!$B$5="Claim Submitted Date",IF(G466&lt;&gt;"",G466,F466),F466))</f>
        <v/>
      </c>
      <c r="M466" s="23">
        <f>IF(OR(A466="",L466="",Dashboard!$B$4=""),"",MAX(0,Dashboard!$B$4-L466))</f>
        <v/>
      </c>
      <c r="N466" s="23">
        <f>IF(M466="","",IF(M466&lt;=30,"0–30 Days",IF(M466&lt;=60,"31–60 Days",IF(M466&lt;=90,"61–90 Days",IF(M466&lt;=120,"91–120 Days","Over 120 Days")))))</f>
        <v/>
      </c>
      <c r="O466" s="44">
        <f>IF(A466="","",IF(N466="0–30 Days",K466,0))</f>
        <v/>
      </c>
      <c r="P466" s="44">
        <f>IF(A466="","",IF(N466="31–60 Days",K466,0))</f>
        <v/>
      </c>
      <c r="Q466" s="44">
        <f>IF(A466="","",IF(N466="61–90 Days",K466,0))</f>
        <v/>
      </c>
      <c r="R466" s="44">
        <f>IF(A466="","",IF(N466="91–120 Days",K466,0))</f>
        <v/>
      </c>
      <c r="S466" s="44">
        <f>IF(A466="","",IF(N466="Over 120 Days",K466,0))</f>
        <v/>
      </c>
      <c r="T466" s="18" t="n"/>
      <c r="U466" s="18" t="n"/>
      <c r="V466" s="42" t="n"/>
      <c r="W466" s="42" t="n"/>
      <c r="X466" s="18" t="n"/>
      <c r="Y466" s="23">
        <f>IF(A466="","",IF(K466&lt;=0,"Closed/Credit",IF(OR(U466="Yes",M466&gt;120,AND(W466&lt;&gt;"",W466&lt;=Dashboard!$B$4)),"Critical",IF(OR(K466&gt;=Dashboard!$B$6,M466&gt;90),"High",IF(OR(M466&gt;60,W466=""),"Medium","Routine")))))</f>
        <v/>
      </c>
      <c r="Z466" s="24" t="n"/>
      <c r="AA466" s="25">
        <f>IF(A466="","",IF(COUNTIF($A$2:$A$501,A466)&gt;1,"Duplicate AR Record ID",IF(B466="","Missing clinic",IF(C466="","Missing account ID",IF(D466="","Missing payer",IF(F466="","Missing service date",IF(H466="","Missing original charge","")))))))</f>
        <v/>
      </c>
    </row>
    <row r="467">
      <c r="A467" s="18" t="n"/>
      <c r="B467" s="18" t="n"/>
      <c r="C467" s="18" t="n"/>
      <c r="D467" s="18" t="n"/>
      <c r="E467" s="18" t="n"/>
      <c r="F467" s="42" t="n"/>
      <c r="G467" s="42" t="n"/>
      <c r="H467" s="43" t="n"/>
      <c r="I467" s="43" t="n"/>
      <c r="J467" s="43" t="n"/>
      <c r="K467" s="44">
        <f>IF(A467="","",H467-I467-J467)</f>
        <v/>
      </c>
      <c r="L467" s="45">
        <f>IF(A467="","",IF(Dashboard!$B$5="Claim Submitted Date",IF(G467&lt;&gt;"",G467,F467),F467))</f>
        <v/>
      </c>
      <c r="M467" s="23">
        <f>IF(OR(A467="",L467="",Dashboard!$B$4=""),"",MAX(0,Dashboard!$B$4-L467))</f>
        <v/>
      </c>
      <c r="N467" s="23">
        <f>IF(M467="","",IF(M467&lt;=30,"0–30 Days",IF(M467&lt;=60,"31–60 Days",IF(M467&lt;=90,"61–90 Days",IF(M467&lt;=120,"91–120 Days","Over 120 Days")))))</f>
        <v/>
      </c>
      <c r="O467" s="44">
        <f>IF(A467="","",IF(N467="0–30 Days",K467,0))</f>
        <v/>
      </c>
      <c r="P467" s="44">
        <f>IF(A467="","",IF(N467="31–60 Days",K467,0))</f>
        <v/>
      </c>
      <c r="Q467" s="44">
        <f>IF(A467="","",IF(N467="61–90 Days",K467,0))</f>
        <v/>
      </c>
      <c r="R467" s="44">
        <f>IF(A467="","",IF(N467="91–120 Days",K467,0))</f>
        <v/>
      </c>
      <c r="S467" s="44">
        <f>IF(A467="","",IF(N467="Over 120 Days",K467,0))</f>
        <v/>
      </c>
      <c r="T467" s="18" t="n"/>
      <c r="U467" s="18" t="n"/>
      <c r="V467" s="42" t="n"/>
      <c r="W467" s="42" t="n"/>
      <c r="X467" s="18" t="n"/>
      <c r="Y467" s="23">
        <f>IF(A467="","",IF(K467&lt;=0,"Closed/Credit",IF(OR(U467="Yes",M467&gt;120,AND(W467&lt;&gt;"",W467&lt;=Dashboard!$B$4)),"Critical",IF(OR(K467&gt;=Dashboard!$B$6,M467&gt;90),"High",IF(OR(M467&gt;60,W467=""),"Medium","Routine")))))</f>
        <v/>
      </c>
      <c r="Z467" s="24" t="n"/>
      <c r="AA467" s="25">
        <f>IF(A467="","",IF(COUNTIF($A$2:$A$501,A467)&gt;1,"Duplicate AR Record ID",IF(B467="","Missing clinic",IF(C467="","Missing account ID",IF(D467="","Missing payer",IF(F467="","Missing service date",IF(H467="","Missing original charge","")))))))</f>
        <v/>
      </c>
    </row>
    <row r="468">
      <c r="A468" s="18" t="n"/>
      <c r="B468" s="18" t="n"/>
      <c r="C468" s="18" t="n"/>
      <c r="D468" s="18" t="n"/>
      <c r="E468" s="18" t="n"/>
      <c r="F468" s="42" t="n"/>
      <c r="G468" s="42" t="n"/>
      <c r="H468" s="43" t="n"/>
      <c r="I468" s="43" t="n"/>
      <c r="J468" s="43" t="n"/>
      <c r="K468" s="44">
        <f>IF(A468="","",H468-I468-J468)</f>
        <v/>
      </c>
      <c r="L468" s="45">
        <f>IF(A468="","",IF(Dashboard!$B$5="Claim Submitted Date",IF(G468&lt;&gt;"",G468,F468),F468))</f>
        <v/>
      </c>
      <c r="M468" s="23">
        <f>IF(OR(A468="",L468="",Dashboard!$B$4=""),"",MAX(0,Dashboard!$B$4-L468))</f>
        <v/>
      </c>
      <c r="N468" s="23">
        <f>IF(M468="","",IF(M468&lt;=30,"0–30 Days",IF(M468&lt;=60,"31–60 Days",IF(M468&lt;=90,"61–90 Days",IF(M468&lt;=120,"91–120 Days","Over 120 Days")))))</f>
        <v/>
      </c>
      <c r="O468" s="44">
        <f>IF(A468="","",IF(N468="0–30 Days",K468,0))</f>
        <v/>
      </c>
      <c r="P468" s="44">
        <f>IF(A468="","",IF(N468="31–60 Days",K468,0))</f>
        <v/>
      </c>
      <c r="Q468" s="44">
        <f>IF(A468="","",IF(N468="61–90 Days",K468,0))</f>
        <v/>
      </c>
      <c r="R468" s="44">
        <f>IF(A468="","",IF(N468="91–120 Days",K468,0))</f>
        <v/>
      </c>
      <c r="S468" s="44">
        <f>IF(A468="","",IF(N468="Over 120 Days",K468,0))</f>
        <v/>
      </c>
      <c r="T468" s="18" t="n"/>
      <c r="U468" s="18" t="n"/>
      <c r="V468" s="42" t="n"/>
      <c r="W468" s="42" t="n"/>
      <c r="X468" s="18" t="n"/>
      <c r="Y468" s="23">
        <f>IF(A468="","",IF(K468&lt;=0,"Closed/Credit",IF(OR(U468="Yes",M468&gt;120,AND(W468&lt;&gt;"",W468&lt;=Dashboard!$B$4)),"Critical",IF(OR(K468&gt;=Dashboard!$B$6,M468&gt;90),"High",IF(OR(M468&gt;60,W468=""),"Medium","Routine")))))</f>
        <v/>
      </c>
      <c r="Z468" s="24" t="n"/>
      <c r="AA468" s="25">
        <f>IF(A468="","",IF(COUNTIF($A$2:$A$501,A468)&gt;1,"Duplicate AR Record ID",IF(B468="","Missing clinic",IF(C468="","Missing account ID",IF(D468="","Missing payer",IF(F468="","Missing service date",IF(H468="","Missing original charge","")))))))</f>
        <v/>
      </c>
    </row>
    <row r="469">
      <c r="A469" s="18" t="n"/>
      <c r="B469" s="18" t="n"/>
      <c r="C469" s="18" t="n"/>
      <c r="D469" s="18" t="n"/>
      <c r="E469" s="18" t="n"/>
      <c r="F469" s="42" t="n"/>
      <c r="G469" s="42" t="n"/>
      <c r="H469" s="43" t="n"/>
      <c r="I469" s="43" t="n"/>
      <c r="J469" s="43" t="n"/>
      <c r="K469" s="44">
        <f>IF(A469="","",H469-I469-J469)</f>
        <v/>
      </c>
      <c r="L469" s="45">
        <f>IF(A469="","",IF(Dashboard!$B$5="Claim Submitted Date",IF(G469&lt;&gt;"",G469,F469),F469))</f>
        <v/>
      </c>
      <c r="M469" s="23">
        <f>IF(OR(A469="",L469="",Dashboard!$B$4=""),"",MAX(0,Dashboard!$B$4-L469))</f>
        <v/>
      </c>
      <c r="N469" s="23">
        <f>IF(M469="","",IF(M469&lt;=30,"0–30 Days",IF(M469&lt;=60,"31–60 Days",IF(M469&lt;=90,"61–90 Days",IF(M469&lt;=120,"91–120 Days","Over 120 Days")))))</f>
        <v/>
      </c>
      <c r="O469" s="44">
        <f>IF(A469="","",IF(N469="0–30 Days",K469,0))</f>
        <v/>
      </c>
      <c r="P469" s="44">
        <f>IF(A469="","",IF(N469="31–60 Days",K469,0))</f>
        <v/>
      </c>
      <c r="Q469" s="44">
        <f>IF(A469="","",IF(N469="61–90 Days",K469,0))</f>
        <v/>
      </c>
      <c r="R469" s="44">
        <f>IF(A469="","",IF(N469="91–120 Days",K469,0))</f>
        <v/>
      </c>
      <c r="S469" s="44">
        <f>IF(A469="","",IF(N469="Over 120 Days",K469,0))</f>
        <v/>
      </c>
      <c r="T469" s="18" t="n"/>
      <c r="U469" s="18" t="n"/>
      <c r="V469" s="42" t="n"/>
      <c r="W469" s="42" t="n"/>
      <c r="X469" s="18" t="n"/>
      <c r="Y469" s="23">
        <f>IF(A469="","",IF(K469&lt;=0,"Closed/Credit",IF(OR(U469="Yes",M469&gt;120,AND(W469&lt;&gt;"",W469&lt;=Dashboard!$B$4)),"Critical",IF(OR(K469&gt;=Dashboard!$B$6,M469&gt;90),"High",IF(OR(M469&gt;60,W469=""),"Medium","Routine")))))</f>
        <v/>
      </c>
      <c r="Z469" s="24" t="n"/>
      <c r="AA469" s="25">
        <f>IF(A469="","",IF(COUNTIF($A$2:$A$501,A469)&gt;1,"Duplicate AR Record ID",IF(B469="","Missing clinic",IF(C469="","Missing account ID",IF(D469="","Missing payer",IF(F469="","Missing service date",IF(H469="","Missing original charge","")))))))</f>
        <v/>
      </c>
    </row>
    <row r="470">
      <c r="A470" s="18" t="n"/>
      <c r="B470" s="18" t="n"/>
      <c r="C470" s="18" t="n"/>
      <c r="D470" s="18" t="n"/>
      <c r="E470" s="18" t="n"/>
      <c r="F470" s="42" t="n"/>
      <c r="G470" s="42" t="n"/>
      <c r="H470" s="43" t="n"/>
      <c r="I470" s="43" t="n"/>
      <c r="J470" s="43" t="n"/>
      <c r="K470" s="44">
        <f>IF(A470="","",H470-I470-J470)</f>
        <v/>
      </c>
      <c r="L470" s="45">
        <f>IF(A470="","",IF(Dashboard!$B$5="Claim Submitted Date",IF(G470&lt;&gt;"",G470,F470),F470))</f>
        <v/>
      </c>
      <c r="M470" s="23">
        <f>IF(OR(A470="",L470="",Dashboard!$B$4=""),"",MAX(0,Dashboard!$B$4-L470))</f>
        <v/>
      </c>
      <c r="N470" s="23">
        <f>IF(M470="","",IF(M470&lt;=30,"0–30 Days",IF(M470&lt;=60,"31–60 Days",IF(M470&lt;=90,"61–90 Days",IF(M470&lt;=120,"91–120 Days","Over 120 Days")))))</f>
        <v/>
      </c>
      <c r="O470" s="44">
        <f>IF(A470="","",IF(N470="0–30 Days",K470,0))</f>
        <v/>
      </c>
      <c r="P470" s="44">
        <f>IF(A470="","",IF(N470="31–60 Days",K470,0))</f>
        <v/>
      </c>
      <c r="Q470" s="44">
        <f>IF(A470="","",IF(N470="61–90 Days",K470,0))</f>
        <v/>
      </c>
      <c r="R470" s="44">
        <f>IF(A470="","",IF(N470="91–120 Days",K470,0))</f>
        <v/>
      </c>
      <c r="S470" s="44">
        <f>IF(A470="","",IF(N470="Over 120 Days",K470,0))</f>
        <v/>
      </c>
      <c r="T470" s="18" t="n"/>
      <c r="U470" s="18" t="n"/>
      <c r="V470" s="42" t="n"/>
      <c r="W470" s="42" t="n"/>
      <c r="X470" s="18" t="n"/>
      <c r="Y470" s="23">
        <f>IF(A470="","",IF(K470&lt;=0,"Closed/Credit",IF(OR(U470="Yes",M470&gt;120,AND(W470&lt;&gt;"",W470&lt;=Dashboard!$B$4)),"Critical",IF(OR(K470&gt;=Dashboard!$B$6,M470&gt;90),"High",IF(OR(M470&gt;60,W470=""),"Medium","Routine")))))</f>
        <v/>
      </c>
      <c r="Z470" s="24" t="n"/>
      <c r="AA470" s="25">
        <f>IF(A470="","",IF(COUNTIF($A$2:$A$501,A470)&gt;1,"Duplicate AR Record ID",IF(B470="","Missing clinic",IF(C470="","Missing account ID",IF(D470="","Missing payer",IF(F470="","Missing service date",IF(H470="","Missing original charge","")))))))</f>
        <v/>
      </c>
    </row>
    <row r="471">
      <c r="A471" s="18" t="n"/>
      <c r="B471" s="18" t="n"/>
      <c r="C471" s="18" t="n"/>
      <c r="D471" s="18" t="n"/>
      <c r="E471" s="18" t="n"/>
      <c r="F471" s="42" t="n"/>
      <c r="G471" s="42" t="n"/>
      <c r="H471" s="43" t="n"/>
      <c r="I471" s="43" t="n"/>
      <c r="J471" s="43" t="n"/>
      <c r="K471" s="44">
        <f>IF(A471="","",H471-I471-J471)</f>
        <v/>
      </c>
      <c r="L471" s="45">
        <f>IF(A471="","",IF(Dashboard!$B$5="Claim Submitted Date",IF(G471&lt;&gt;"",G471,F471),F471))</f>
        <v/>
      </c>
      <c r="M471" s="23">
        <f>IF(OR(A471="",L471="",Dashboard!$B$4=""),"",MAX(0,Dashboard!$B$4-L471))</f>
        <v/>
      </c>
      <c r="N471" s="23">
        <f>IF(M471="","",IF(M471&lt;=30,"0–30 Days",IF(M471&lt;=60,"31–60 Days",IF(M471&lt;=90,"61–90 Days",IF(M471&lt;=120,"91–120 Days","Over 120 Days")))))</f>
        <v/>
      </c>
      <c r="O471" s="44">
        <f>IF(A471="","",IF(N471="0–30 Days",K471,0))</f>
        <v/>
      </c>
      <c r="P471" s="44">
        <f>IF(A471="","",IF(N471="31–60 Days",K471,0))</f>
        <v/>
      </c>
      <c r="Q471" s="44">
        <f>IF(A471="","",IF(N471="61–90 Days",K471,0))</f>
        <v/>
      </c>
      <c r="R471" s="44">
        <f>IF(A471="","",IF(N471="91–120 Days",K471,0))</f>
        <v/>
      </c>
      <c r="S471" s="44">
        <f>IF(A471="","",IF(N471="Over 120 Days",K471,0))</f>
        <v/>
      </c>
      <c r="T471" s="18" t="n"/>
      <c r="U471" s="18" t="n"/>
      <c r="V471" s="42" t="n"/>
      <c r="W471" s="42" t="n"/>
      <c r="X471" s="18" t="n"/>
      <c r="Y471" s="23">
        <f>IF(A471="","",IF(K471&lt;=0,"Closed/Credit",IF(OR(U471="Yes",M471&gt;120,AND(W471&lt;&gt;"",W471&lt;=Dashboard!$B$4)),"Critical",IF(OR(K471&gt;=Dashboard!$B$6,M471&gt;90),"High",IF(OR(M471&gt;60,W471=""),"Medium","Routine")))))</f>
        <v/>
      </c>
      <c r="Z471" s="24" t="n"/>
      <c r="AA471" s="25">
        <f>IF(A471="","",IF(COUNTIF($A$2:$A$501,A471)&gt;1,"Duplicate AR Record ID",IF(B471="","Missing clinic",IF(C471="","Missing account ID",IF(D471="","Missing payer",IF(F471="","Missing service date",IF(H471="","Missing original charge","")))))))</f>
        <v/>
      </c>
    </row>
    <row r="472">
      <c r="A472" s="18" t="n"/>
      <c r="B472" s="18" t="n"/>
      <c r="C472" s="18" t="n"/>
      <c r="D472" s="18" t="n"/>
      <c r="E472" s="18" t="n"/>
      <c r="F472" s="42" t="n"/>
      <c r="G472" s="42" t="n"/>
      <c r="H472" s="43" t="n"/>
      <c r="I472" s="43" t="n"/>
      <c r="J472" s="43" t="n"/>
      <c r="K472" s="44">
        <f>IF(A472="","",H472-I472-J472)</f>
        <v/>
      </c>
      <c r="L472" s="45">
        <f>IF(A472="","",IF(Dashboard!$B$5="Claim Submitted Date",IF(G472&lt;&gt;"",G472,F472),F472))</f>
        <v/>
      </c>
      <c r="M472" s="23">
        <f>IF(OR(A472="",L472="",Dashboard!$B$4=""),"",MAX(0,Dashboard!$B$4-L472))</f>
        <v/>
      </c>
      <c r="N472" s="23">
        <f>IF(M472="","",IF(M472&lt;=30,"0–30 Days",IF(M472&lt;=60,"31–60 Days",IF(M472&lt;=90,"61–90 Days",IF(M472&lt;=120,"91–120 Days","Over 120 Days")))))</f>
        <v/>
      </c>
      <c r="O472" s="44">
        <f>IF(A472="","",IF(N472="0–30 Days",K472,0))</f>
        <v/>
      </c>
      <c r="P472" s="44">
        <f>IF(A472="","",IF(N472="31–60 Days",K472,0))</f>
        <v/>
      </c>
      <c r="Q472" s="44">
        <f>IF(A472="","",IF(N472="61–90 Days",K472,0))</f>
        <v/>
      </c>
      <c r="R472" s="44">
        <f>IF(A472="","",IF(N472="91–120 Days",K472,0))</f>
        <v/>
      </c>
      <c r="S472" s="44">
        <f>IF(A472="","",IF(N472="Over 120 Days",K472,0))</f>
        <v/>
      </c>
      <c r="T472" s="18" t="n"/>
      <c r="U472" s="18" t="n"/>
      <c r="V472" s="42" t="n"/>
      <c r="W472" s="42" t="n"/>
      <c r="X472" s="18" t="n"/>
      <c r="Y472" s="23">
        <f>IF(A472="","",IF(K472&lt;=0,"Closed/Credit",IF(OR(U472="Yes",M472&gt;120,AND(W472&lt;&gt;"",W472&lt;=Dashboard!$B$4)),"Critical",IF(OR(K472&gt;=Dashboard!$B$6,M472&gt;90),"High",IF(OR(M472&gt;60,W472=""),"Medium","Routine")))))</f>
        <v/>
      </c>
      <c r="Z472" s="24" t="n"/>
      <c r="AA472" s="25">
        <f>IF(A472="","",IF(COUNTIF($A$2:$A$501,A472)&gt;1,"Duplicate AR Record ID",IF(B472="","Missing clinic",IF(C472="","Missing account ID",IF(D472="","Missing payer",IF(F472="","Missing service date",IF(H472="","Missing original charge","")))))))</f>
        <v/>
      </c>
    </row>
    <row r="473">
      <c r="A473" s="18" t="n"/>
      <c r="B473" s="18" t="n"/>
      <c r="C473" s="18" t="n"/>
      <c r="D473" s="18" t="n"/>
      <c r="E473" s="18" t="n"/>
      <c r="F473" s="42" t="n"/>
      <c r="G473" s="42" t="n"/>
      <c r="H473" s="43" t="n"/>
      <c r="I473" s="43" t="n"/>
      <c r="J473" s="43" t="n"/>
      <c r="K473" s="44">
        <f>IF(A473="","",H473-I473-J473)</f>
        <v/>
      </c>
      <c r="L473" s="45">
        <f>IF(A473="","",IF(Dashboard!$B$5="Claim Submitted Date",IF(G473&lt;&gt;"",G473,F473),F473))</f>
        <v/>
      </c>
      <c r="M473" s="23">
        <f>IF(OR(A473="",L473="",Dashboard!$B$4=""),"",MAX(0,Dashboard!$B$4-L473))</f>
        <v/>
      </c>
      <c r="N473" s="23">
        <f>IF(M473="","",IF(M473&lt;=30,"0–30 Days",IF(M473&lt;=60,"31–60 Days",IF(M473&lt;=90,"61–90 Days",IF(M473&lt;=120,"91–120 Days","Over 120 Days")))))</f>
        <v/>
      </c>
      <c r="O473" s="44">
        <f>IF(A473="","",IF(N473="0–30 Days",K473,0))</f>
        <v/>
      </c>
      <c r="P473" s="44">
        <f>IF(A473="","",IF(N473="31–60 Days",K473,0))</f>
        <v/>
      </c>
      <c r="Q473" s="44">
        <f>IF(A473="","",IF(N473="61–90 Days",K473,0))</f>
        <v/>
      </c>
      <c r="R473" s="44">
        <f>IF(A473="","",IF(N473="91–120 Days",K473,0))</f>
        <v/>
      </c>
      <c r="S473" s="44">
        <f>IF(A473="","",IF(N473="Over 120 Days",K473,0))</f>
        <v/>
      </c>
      <c r="T473" s="18" t="n"/>
      <c r="U473" s="18" t="n"/>
      <c r="V473" s="42" t="n"/>
      <c r="W473" s="42" t="n"/>
      <c r="X473" s="18" t="n"/>
      <c r="Y473" s="23">
        <f>IF(A473="","",IF(K473&lt;=0,"Closed/Credit",IF(OR(U473="Yes",M473&gt;120,AND(W473&lt;&gt;"",W473&lt;=Dashboard!$B$4)),"Critical",IF(OR(K473&gt;=Dashboard!$B$6,M473&gt;90),"High",IF(OR(M473&gt;60,W473=""),"Medium","Routine")))))</f>
        <v/>
      </c>
      <c r="Z473" s="24" t="n"/>
      <c r="AA473" s="25">
        <f>IF(A473="","",IF(COUNTIF($A$2:$A$501,A473)&gt;1,"Duplicate AR Record ID",IF(B473="","Missing clinic",IF(C473="","Missing account ID",IF(D473="","Missing payer",IF(F473="","Missing service date",IF(H473="","Missing original charge","")))))))</f>
        <v/>
      </c>
    </row>
    <row r="474">
      <c r="A474" s="18" t="n"/>
      <c r="B474" s="18" t="n"/>
      <c r="C474" s="18" t="n"/>
      <c r="D474" s="18" t="n"/>
      <c r="E474" s="18" t="n"/>
      <c r="F474" s="42" t="n"/>
      <c r="G474" s="42" t="n"/>
      <c r="H474" s="43" t="n"/>
      <c r="I474" s="43" t="n"/>
      <c r="J474" s="43" t="n"/>
      <c r="K474" s="44">
        <f>IF(A474="","",H474-I474-J474)</f>
        <v/>
      </c>
      <c r="L474" s="45">
        <f>IF(A474="","",IF(Dashboard!$B$5="Claim Submitted Date",IF(G474&lt;&gt;"",G474,F474),F474))</f>
        <v/>
      </c>
      <c r="M474" s="23">
        <f>IF(OR(A474="",L474="",Dashboard!$B$4=""),"",MAX(0,Dashboard!$B$4-L474))</f>
        <v/>
      </c>
      <c r="N474" s="23">
        <f>IF(M474="","",IF(M474&lt;=30,"0–30 Days",IF(M474&lt;=60,"31–60 Days",IF(M474&lt;=90,"61–90 Days",IF(M474&lt;=120,"91–120 Days","Over 120 Days")))))</f>
        <v/>
      </c>
      <c r="O474" s="44">
        <f>IF(A474="","",IF(N474="0–30 Days",K474,0))</f>
        <v/>
      </c>
      <c r="P474" s="44">
        <f>IF(A474="","",IF(N474="31–60 Days",K474,0))</f>
        <v/>
      </c>
      <c r="Q474" s="44">
        <f>IF(A474="","",IF(N474="61–90 Days",K474,0))</f>
        <v/>
      </c>
      <c r="R474" s="44">
        <f>IF(A474="","",IF(N474="91–120 Days",K474,0))</f>
        <v/>
      </c>
      <c r="S474" s="44">
        <f>IF(A474="","",IF(N474="Over 120 Days",K474,0))</f>
        <v/>
      </c>
      <c r="T474" s="18" t="n"/>
      <c r="U474" s="18" t="n"/>
      <c r="V474" s="42" t="n"/>
      <c r="W474" s="42" t="n"/>
      <c r="X474" s="18" t="n"/>
      <c r="Y474" s="23">
        <f>IF(A474="","",IF(K474&lt;=0,"Closed/Credit",IF(OR(U474="Yes",M474&gt;120,AND(W474&lt;&gt;"",W474&lt;=Dashboard!$B$4)),"Critical",IF(OR(K474&gt;=Dashboard!$B$6,M474&gt;90),"High",IF(OR(M474&gt;60,W474=""),"Medium","Routine")))))</f>
        <v/>
      </c>
      <c r="Z474" s="24" t="n"/>
      <c r="AA474" s="25">
        <f>IF(A474="","",IF(COUNTIF($A$2:$A$501,A474)&gt;1,"Duplicate AR Record ID",IF(B474="","Missing clinic",IF(C474="","Missing account ID",IF(D474="","Missing payer",IF(F474="","Missing service date",IF(H474="","Missing original charge","")))))))</f>
        <v/>
      </c>
    </row>
    <row r="475">
      <c r="A475" s="18" t="n"/>
      <c r="B475" s="18" t="n"/>
      <c r="C475" s="18" t="n"/>
      <c r="D475" s="18" t="n"/>
      <c r="E475" s="18" t="n"/>
      <c r="F475" s="42" t="n"/>
      <c r="G475" s="42" t="n"/>
      <c r="H475" s="43" t="n"/>
      <c r="I475" s="43" t="n"/>
      <c r="J475" s="43" t="n"/>
      <c r="K475" s="44">
        <f>IF(A475="","",H475-I475-J475)</f>
        <v/>
      </c>
      <c r="L475" s="45">
        <f>IF(A475="","",IF(Dashboard!$B$5="Claim Submitted Date",IF(G475&lt;&gt;"",G475,F475),F475))</f>
        <v/>
      </c>
      <c r="M475" s="23">
        <f>IF(OR(A475="",L475="",Dashboard!$B$4=""),"",MAX(0,Dashboard!$B$4-L475))</f>
        <v/>
      </c>
      <c r="N475" s="23">
        <f>IF(M475="","",IF(M475&lt;=30,"0–30 Days",IF(M475&lt;=60,"31–60 Days",IF(M475&lt;=90,"61–90 Days",IF(M475&lt;=120,"91–120 Days","Over 120 Days")))))</f>
        <v/>
      </c>
      <c r="O475" s="44">
        <f>IF(A475="","",IF(N475="0–30 Days",K475,0))</f>
        <v/>
      </c>
      <c r="P475" s="44">
        <f>IF(A475="","",IF(N475="31–60 Days",K475,0))</f>
        <v/>
      </c>
      <c r="Q475" s="44">
        <f>IF(A475="","",IF(N475="61–90 Days",K475,0))</f>
        <v/>
      </c>
      <c r="R475" s="44">
        <f>IF(A475="","",IF(N475="91–120 Days",K475,0))</f>
        <v/>
      </c>
      <c r="S475" s="44">
        <f>IF(A475="","",IF(N475="Over 120 Days",K475,0))</f>
        <v/>
      </c>
      <c r="T475" s="18" t="n"/>
      <c r="U475" s="18" t="n"/>
      <c r="V475" s="42" t="n"/>
      <c r="W475" s="42" t="n"/>
      <c r="X475" s="18" t="n"/>
      <c r="Y475" s="23">
        <f>IF(A475="","",IF(K475&lt;=0,"Closed/Credit",IF(OR(U475="Yes",M475&gt;120,AND(W475&lt;&gt;"",W475&lt;=Dashboard!$B$4)),"Critical",IF(OR(K475&gt;=Dashboard!$B$6,M475&gt;90),"High",IF(OR(M475&gt;60,W475=""),"Medium","Routine")))))</f>
        <v/>
      </c>
      <c r="Z475" s="24" t="n"/>
      <c r="AA475" s="25">
        <f>IF(A475="","",IF(COUNTIF($A$2:$A$501,A475)&gt;1,"Duplicate AR Record ID",IF(B475="","Missing clinic",IF(C475="","Missing account ID",IF(D475="","Missing payer",IF(F475="","Missing service date",IF(H475="","Missing original charge","")))))))</f>
        <v/>
      </c>
    </row>
    <row r="476">
      <c r="A476" s="18" t="n"/>
      <c r="B476" s="18" t="n"/>
      <c r="C476" s="18" t="n"/>
      <c r="D476" s="18" t="n"/>
      <c r="E476" s="18" t="n"/>
      <c r="F476" s="42" t="n"/>
      <c r="G476" s="42" t="n"/>
      <c r="H476" s="43" t="n"/>
      <c r="I476" s="43" t="n"/>
      <c r="J476" s="43" t="n"/>
      <c r="K476" s="44">
        <f>IF(A476="","",H476-I476-J476)</f>
        <v/>
      </c>
      <c r="L476" s="45">
        <f>IF(A476="","",IF(Dashboard!$B$5="Claim Submitted Date",IF(G476&lt;&gt;"",G476,F476),F476))</f>
        <v/>
      </c>
      <c r="M476" s="23">
        <f>IF(OR(A476="",L476="",Dashboard!$B$4=""),"",MAX(0,Dashboard!$B$4-L476))</f>
        <v/>
      </c>
      <c r="N476" s="23">
        <f>IF(M476="","",IF(M476&lt;=30,"0–30 Days",IF(M476&lt;=60,"31–60 Days",IF(M476&lt;=90,"61–90 Days",IF(M476&lt;=120,"91–120 Days","Over 120 Days")))))</f>
        <v/>
      </c>
      <c r="O476" s="44">
        <f>IF(A476="","",IF(N476="0–30 Days",K476,0))</f>
        <v/>
      </c>
      <c r="P476" s="44">
        <f>IF(A476="","",IF(N476="31–60 Days",K476,0))</f>
        <v/>
      </c>
      <c r="Q476" s="44">
        <f>IF(A476="","",IF(N476="61–90 Days",K476,0))</f>
        <v/>
      </c>
      <c r="R476" s="44">
        <f>IF(A476="","",IF(N476="91–120 Days",K476,0))</f>
        <v/>
      </c>
      <c r="S476" s="44">
        <f>IF(A476="","",IF(N476="Over 120 Days",K476,0))</f>
        <v/>
      </c>
      <c r="T476" s="18" t="n"/>
      <c r="U476" s="18" t="n"/>
      <c r="V476" s="42" t="n"/>
      <c r="W476" s="42" t="n"/>
      <c r="X476" s="18" t="n"/>
      <c r="Y476" s="23">
        <f>IF(A476="","",IF(K476&lt;=0,"Closed/Credit",IF(OR(U476="Yes",M476&gt;120,AND(W476&lt;&gt;"",W476&lt;=Dashboard!$B$4)),"Critical",IF(OR(K476&gt;=Dashboard!$B$6,M476&gt;90),"High",IF(OR(M476&gt;60,W476=""),"Medium","Routine")))))</f>
        <v/>
      </c>
      <c r="Z476" s="24" t="n"/>
      <c r="AA476" s="25">
        <f>IF(A476="","",IF(COUNTIF($A$2:$A$501,A476)&gt;1,"Duplicate AR Record ID",IF(B476="","Missing clinic",IF(C476="","Missing account ID",IF(D476="","Missing payer",IF(F476="","Missing service date",IF(H476="","Missing original charge","")))))))</f>
        <v/>
      </c>
    </row>
    <row r="477">
      <c r="A477" s="18" t="n"/>
      <c r="B477" s="18" t="n"/>
      <c r="C477" s="18" t="n"/>
      <c r="D477" s="18" t="n"/>
      <c r="E477" s="18" t="n"/>
      <c r="F477" s="42" t="n"/>
      <c r="G477" s="42" t="n"/>
      <c r="H477" s="43" t="n"/>
      <c r="I477" s="43" t="n"/>
      <c r="J477" s="43" t="n"/>
      <c r="K477" s="44">
        <f>IF(A477="","",H477-I477-J477)</f>
        <v/>
      </c>
      <c r="L477" s="45">
        <f>IF(A477="","",IF(Dashboard!$B$5="Claim Submitted Date",IF(G477&lt;&gt;"",G477,F477),F477))</f>
        <v/>
      </c>
      <c r="M477" s="23">
        <f>IF(OR(A477="",L477="",Dashboard!$B$4=""),"",MAX(0,Dashboard!$B$4-L477))</f>
        <v/>
      </c>
      <c r="N477" s="23">
        <f>IF(M477="","",IF(M477&lt;=30,"0–30 Days",IF(M477&lt;=60,"31–60 Days",IF(M477&lt;=90,"61–90 Days",IF(M477&lt;=120,"91–120 Days","Over 120 Days")))))</f>
        <v/>
      </c>
      <c r="O477" s="44">
        <f>IF(A477="","",IF(N477="0–30 Days",K477,0))</f>
        <v/>
      </c>
      <c r="P477" s="44">
        <f>IF(A477="","",IF(N477="31–60 Days",K477,0))</f>
        <v/>
      </c>
      <c r="Q477" s="44">
        <f>IF(A477="","",IF(N477="61–90 Days",K477,0))</f>
        <v/>
      </c>
      <c r="R477" s="44">
        <f>IF(A477="","",IF(N477="91–120 Days",K477,0))</f>
        <v/>
      </c>
      <c r="S477" s="44">
        <f>IF(A477="","",IF(N477="Over 120 Days",K477,0))</f>
        <v/>
      </c>
      <c r="T477" s="18" t="n"/>
      <c r="U477" s="18" t="n"/>
      <c r="V477" s="42" t="n"/>
      <c r="W477" s="42" t="n"/>
      <c r="X477" s="18" t="n"/>
      <c r="Y477" s="23">
        <f>IF(A477="","",IF(K477&lt;=0,"Closed/Credit",IF(OR(U477="Yes",M477&gt;120,AND(W477&lt;&gt;"",W477&lt;=Dashboard!$B$4)),"Critical",IF(OR(K477&gt;=Dashboard!$B$6,M477&gt;90),"High",IF(OR(M477&gt;60,W477=""),"Medium","Routine")))))</f>
        <v/>
      </c>
      <c r="Z477" s="24" t="n"/>
      <c r="AA477" s="25">
        <f>IF(A477="","",IF(COUNTIF($A$2:$A$501,A477)&gt;1,"Duplicate AR Record ID",IF(B477="","Missing clinic",IF(C477="","Missing account ID",IF(D477="","Missing payer",IF(F477="","Missing service date",IF(H477="","Missing original charge","")))))))</f>
        <v/>
      </c>
    </row>
    <row r="478">
      <c r="A478" s="18" t="n"/>
      <c r="B478" s="18" t="n"/>
      <c r="C478" s="18" t="n"/>
      <c r="D478" s="18" t="n"/>
      <c r="E478" s="18" t="n"/>
      <c r="F478" s="42" t="n"/>
      <c r="G478" s="42" t="n"/>
      <c r="H478" s="43" t="n"/>
      <c r="I478" s="43" t="n"/>
      <c r="J478" s="43" t="n"/>
      <c r="K478" s="44">
        <f>IF(A478="","",H478-I478-J478)</f>
        <v/>
      </c>
      <c r="L478" s="45">
        <f>IF(A478="","",IF(Dashboard!$B$5="Claim Submitted Date",IF(G478&lt;&gt;"",G478,F478),F478))</f>
        <v/>
      </c>
      <c r="M478" s="23">
        <f>IF(OR(A478="",L478="",Dashboard!$B$4=""),"",MAX(0,Dashboard!$B$4-L478))</f>
        <v/>
      </c>
      <c r="N478" s="23">
        <f>IF(M478="","",IF(M478&lt;=30,"0–30 Days",IF(M478&lt;=60,"31–60 Days",IF(M478&lt;=90,"61–90 Days",IF(M478&lt;=120,"91–120 Days","Over 120 Days")))))</f>
        <v/>
      </c>
      <c r="O478" s="44">
        <f>IF(A478="","",IF(N478="0–30 Days",K478,0))</f>
        <v/>
      </c>
      <c r="P478" s="44">
        <f>IF(A478="","",IF(N478="31–60 Days",K478,0))</f>
        <v/>
      </c>
      <c r="Q478" s="44">
        <f>IF(A478="","",IF(N478="61–90 Days",K478,0))</f>
        <v/>
      </c>
      <c r="R478" s="44">
        <f>IF(A478="","",IF(N478="91–120 Days",K478,0))</f>
        <v/>
      </c>
      <c r="S478" s="44">
        <f>IF(A478="","",IF(N478="Over 120 Days",K478,0))</f>
        <v/>
      </c>
      <c r="T478" s="18" t="n"/>
      <c r="U478" s="18" t="n"/>
      <c r="V478" s="42" t="n"/>
      <c r="W478" s="42" t="n"/>
      <c r="X478" s="18" t="n"/>
      <c r="Y478" s="23">
        <f>IF(A478="","",IF(K478&lt;=0,"Closed/Credit",IF(OR(U478="Yes",M478&gt;120,AND(W478&lt;&gt;"",W478&lt;=Dashboard!$B$4)),"Critical",IF(OR(K478&gt;=Dashboard!$B$6,M478&gt;90),"High",IF(OR(M478&gt;60,W478=""),"Medium","Routine")))))</f>
        <v/>
      </c>
      <c r="Z478" s="24" t="n"/>
      <c r="AA478" s="25">
        <f>IF(A478="","",IF(COUNTIF($A$2:$A$501,A478)&gt;1,"Duplicate AR Record ID",IF(B478="","Missing clinic",IF(C478="","Missing account ID",IF(D478="","Missing payer",IF(F478="","Missing service date",IF(H478="","Missing original charge","")))))))</f>
        <v/>
      </c>
    </row>
    <row r="479">
      <c r="A479" s="18" t="n"/>
      <c r="B479" s="18" t="n"/>
      <c r="C479" s="18" t="n"/>
      <c r="D479" s="18" t="n"/>
      <c r="E479" s="18" t="n"/>
      <c r="F479" s="42" t="n"/>
      <c r="G479" s="42" t="n"/>
      <c r="H479" s="43" t="n"/>
      <c r="I479" s="43" t="n"/>
      <c r="J479" s="43" t="n"/>
      <c r="K479" s="44">
        <f>IF(A479="","",H479-I479-J479)</f>
        <v/>
      </c>
      <c r="L479" s="45">
        <f>IF(A479="","",IF(Dashboard!$B$5="Claim Submitted Date",IF(G479&lt;&gt;"",G479,F479),F479))</f>
        <v/>
      </c>
      <c r="M479" s="23">
        <f>IF(OR(A479="",L479="",Dashboard!$B$4=""),"",MAX(0,Dashboard!$B$4-L479))</f>
        <v/>
      </c>
      <c r="N479" s="23">
        <f>IF(M479="","",IF(M479&lt;=30,"0–30 Days",IF(M479&lt;=60,"31–60 Days",IF(M479&lt;=90,"61–90 Days",IF(M479&lt;=120,"91–120 Days","Over 120 Days")))))</f>
        <v/>
      </c>
      <c r="O479" s="44">
        <f>IF(A479="","",IF(N479="0–30 Days",K479,0))</f>
        <v/>
      </c>
      <c r="P479" s="44">
        <f>IF(A479="","",IF(N479="31–60 Days",K479,0))</f>
        <v/>
      </c>
      <c r="Q479" s="44">
        <f>IF(A479="","",IF(N479="61–90 Days",K479,0))</f>
        <v/>
      </c>
      <c r="R479" s="44">
        <f>IF(A479="","",IF(N479="91–120 Days",K479,0))</f>
        <v/>
      </c>
      <c r="S479" s="44">
        <f>IF(A479="","",IF(N479="Over 120 Days",K479,0))</f>
        <v/>
      </c>
      <c r="T479" s="18" t="n"/>
      <c r="U479" s="18" t="n"/>
      <c r="V479" s="42" t="n"/>
      <c r="W479" s="42" t="n"/>
      <c r="X479" s="18" t="n"/>
      <c r="Y479" s="23">
        <f>IF(A479="","",IF(K479&lt;=0,"Closed/Credit",IF(OR(U479="Yes",M479&gt;120,AND(W479&lt;&gt;"",W479&lt;=Dashboard!$B$4)),"Critical",IF(OR(K479&gt;=Dashboard!$B$6,M479&gt;90),"High",IF(OR(M479&gt;60,W479=""),"Medium","Routine")))))</f>
        <v/>
      </c>
      <c r="Z479" s="24" t="n"/>
      <c r="AA479" s="25">
        <f>IF(A479="","",IF(COUNTIF($A$2:$A$501,A479)&gt;1,"Duplicate AR Record ID",IF(B479="","Missing clinic",IF(C479="","Missing account ID",IF(D479="","Missing payer",IF(F479="","Missing service date",IF(H479="","Missing original charge","")))))))</f>
        <v/>
      </c>
    </row>
    <row r="480">
      <c r="A480" s="18" t="n"/>
      <c r="B480" s="18" t="n"/>
      <c r="C480" s="18" t="n"/>
      <c r="D480" s="18" t="n"/>
      <c r="E480" s="18" t="n"/>
      <c r="F480" s="42" t="n"/>
      <c r="G480" s="42" t="n"/>
      <c r="H480" s="43" t="n"/>
      <c r="I480" s="43" t="n"/>
      <c r="J480" s="43" t="n"/>
      <c r="K480" s="44">
        <f>IF(A480="","",H480-I480-J480)</f>
        <v/>
      </c>
      <c r="L480" s="45">
        <f>IF(A480="","",IF(Dashboard!$B$5="Claim Submitted Date",IF(G480&lt;&gt;"",G480,F480),F480))</f>
        <v/>
      </c>
      <c r="M480" s="23">
        <f>IF(OR(A480="",L480="",Dashboard!$B$4=""),"",MAX(0,Dashboard!$B$4-L480))</f>
        <v/>
      </c>
      <c r="N480" s="23">
        <f>IF(M480="","",IF(M480&lt;=30,"0–30 Days",IF(M480&lt;=60,"31–60 Days",IF(M480&lt;=90,"61–90 Days",IF(M480&lt;=120,"91–120 Days","Over 120 Days")))))</f>
        <v/>
      </c>
      <c r="O480" s="44">
        <f>IF(A480="","",IF(N480="0–30 Days",K480,0))</f>
        <v/>
      </c>
      <c r="P480" s="44">
        <f>IF(A480="","",IF(N480="31–60 Days",K480,0))</f>
        <v/>
      </c>
      <c r="Q480" s="44">
        <f>IF(A480="","",IF(N480="61–90 Days",K480,0))</f>
        <v/>
      </c>
      <c r="R480" s="44">
        <f>IF(A480="","",IF(N480="91–120 Days",K480,0))</f>
        <v/>
      </c>
      <c r="S480" s="44">
        <f>IF(A480="","",IF(N480="Over 120 Days",K480,0))</f>
        <v/>
      </c>
      <c r="T480" s="18" t="n"/>
      <c r="U480" s="18" t="n"/>
      <c r="V480" s="42" t="n"/>
      <c r="W480" s="42" t="n"/>
      <c r="X480" s="18" t="n"/>
      <c r="Y480" s="23">
        <f>IF(A480="","",IF(K480&lt;=0,"Closed/Credit",IF(OR(U480="Yes",M480&gt;120,AND(W480&lt;&gt;"",W480&lt;=Dashboard!$B$4)),"Critical",IF(OR(K480&gt;=Dashboard!$B$6,M480&gt;90),"High",IF(OR(M480&gt;60,W480=""),"Medium","Routine")))))</f>
        <v/>
      </c>
      <c r="Z480" s="24" t="n"/>
      <c r="AA480" s="25">
        <f>IF(A480="","",IF(COUNTIF($A$2:$A$501,A480)&gt;1,"Duplicate AR Record ID",IF(B480="","Missing clinic",IF(C480="","Missing account ID",IF(D480="","Missing payer",IF(F480="","Missing service date",IF(H480="","Missing original charge","")))))))</f>
        <v/>
      </c>
    </row>
    <row r="481">
      <c r="A481" s="18" t="n"/>
      <c r="B481" s="18" t="n"/>
      <c r="C481" s="18" t="n"/>
      <c r="D481" s="18" t="n"/>
      <c r="E481" s="18" t="n"/>
      <c r="F481" s="42" t="n"/>
      <c r="G481" s="42" t="n"/>
      <c r="H481" s="43" t="n"/>
      <c r="I481" s="43" t="n"/>
      <c r="J481" s="43" t="n"/>
      <c r="K481" s="44">
        <f>IF(A481="","",H481-I481-J481)</f>
        <v/>
      </c>
      <c r="L481" s="45">
        <f>IF(A481="","",IF(Dashboard!$B$5="Claim Submitted Date",IF(G481&lt;&gt;"",G481,F481),F481))</f>
        <v/>
      </c>
      <c r="M481" s="23">
        <f>IF(OR(A481="",L481="",Dashboard!$B$4=""),"",MAX(0,Dashboard!$B$4-L481))</f>
        <v/>
      </c>
      <c r="N481" s="23">
        <f>IF(M481="","",IF(M481&lt;=30,"0–30 Days",IF(M481&lt;=60,"31–60 Days",IF(M481&lt;=90,"61–90 Days",IF(M481&lt;=120,"91–120 Days","Over 120 Days")))))</f>
        <v/>
      </c>
      <c r="O481" s="44">
        <f>IF(A481="","",IF(N481="0–30 Days",K481,0))</f>
        <v/>
      </c>
      <c r="P481" s="44">
        <f>IF(A481="","",IF(N481="31–60 Days",K481,0))</f>
        <v/>
      </c>
      <c r="Q481" s="44">
        <f>IF(A481="","",IF(N481="61–90 Days",K481,0))</f>
        <v/>
      </c>
      <c r="R481" s="44">
        <f>IF(A481="","",IF(N481="91–120 Days",K481,0))</f>
        <v/>
      </c>
      <c r="S481" s="44">
        <f>IF(A481="","",IF(N481="Over 120 Days",K481,0))</f>
        <v/>
      </c>
      <c r="T481" s="18" t="n"/>
      <c r="U481" s="18" t="n"/>
      <c r="V481" s="42" t="n"/>
      <c r="W481" s="42" t="n"/>
      <c r="X481" s="18" t="n"/>
      <c r="Y481" s="23">
        <f>IF(A481="","",IF(K481&lt;=0,"Closed/Credit",IF(OR(U481="Yes",M481&gt;120,AND(W481&lt;&gt;"",W481&lt;=Dashboard!$B$4)),"Critical",IF(OR(K481&gt;=Dashboard!$B$6,M481&gt;90),"High",IF(OR(M481&gt;60,W481=""),"Medium","Routine")))))</f>
        <v/>
      </c>
      <c r="Z481" s="24" t="n"/>
      <c r="AA481" s="25">
        <f>IF(A481="","",IF(COUNTIF($A$2:$A$501,A481)&gt;1,"Duplicate AR Record ID",IF(B481="","Missing clinic",IF(C481="","Missing account ID",IF(D481="","Missing payer",IF(F481="","Missing service date",IF(H481="","Missing original charge","")))))))</f>
        <v/>
      </c>
    </row>
    <row r="482">
      <c r="A482" s="18" t="n"/>
      <c r="B482" s="18" t="n"/>
      <c r="C482" s="18" t="n"/>
      <c r="D482" s="18" t="n"/>
      <c r="E482" s="18" t="n"/>
      <c r="F482" s="42" t="n"/>
      <c r="G482" s="42" t="n"/>
      <c r="H482" s="43" t="n"/>
      <c r="I482" s="43" t="n"/>
      <c r="J482" s="43" t="n"/>
      <c r="K482" s="44">
        <f>IF(A482="","",H482-I482-J482)</f>
        <v/>
      </c>
      <c r="L482" s="45">
        <f>IF(A482="","",IF(Dashboard!$B$5="Claim Submitted Date",IF(G482&lt;&gt;"",G482,F482),F482))</f>
        <v/>
      </c>
      <c r="M482" s="23">
        <f>IF(OR(A482="",L482="",Dashboard!$B$4=""),"",MAX(0,Dashboard!$B$4-L482))</f>
        <v/>
      </c>
      <c r="N482" s="23">
        <f>IF(M482="","",IF(M482&lt;=30,"0–30 Days",IF(M482&lt;=60,"31–60 Days",IF(M482&lt;=90,"61–90 Days",IF(M482&lt;=120,"91–120 Days","Over 120 Days")))))</f>
        <v/>
      </c>
      <c r="O482" s="44">
        <f>IF(A482="","",IF(N482="0–30 Days",K482,0))</f>
        <v/>
      </c>
      <c r="P482" s="44">
        <f>IF(A482="","",IF(N482="31–60 Days",K482,0))</f>
        <v/>
      </c>
      <c r="Q482" s="44">
        <f>IF(A482="","",IF(N482="61–90 Days",K482,0))</f>
        <v/>
      </c>
      <c r="R482" s="44">
        <f>IF(A482="","",IF(N482="91–120 Days",K482,0))</f>
        <v/>
      </c>
      <c r="S482" s="44">
        <f>IF(A482="","",IF(N482="Over 120 Days",K482,0))</f>
        <v/>
      </c>
      <c r="T482" s="18" t="n"/>
      <c r="U482" s="18" t="n"/>
      <c r="V482" s="42" t="n"/>
      <c r="W482" s="42" t="n"/>
      <c r="X482" s="18" t="n"/>
      <c r="Y482" s="23">
        <f>IF(A482="","",IF(K482&lt;=0,"Closed/Credit",IF(OR(U482="Yes",M482&gt;120,AND(W482&lt;&gt;"",W482&lt;=Dashboard!$B$4)),"Critical",IF(OR(K482&gt;=Dashboard!$B$6,M482&gt;90),"High",IF(OR(M482&gt;60,W482=""),"Medium","Routine")))))</f>
        <v/>
      </c>
      <c r="Z482" s="24" t="n"/>
      <c r="AA482" s="25">
        <f>IF(A482="","",IF(COUNTIF($A$2:$A$501,A482)&gt;1,"Duplicate AR Record ID",IF(B482="","Missing clinic",IF(C482="","Missing account ID",IF(D482="","Missing payer",IF(F482="","Missing service date",IF(H482="","Missing original charge","")))))))</f>
        <v/>
      </c>
    </row>
    <row r="483">
      <c r="A483" s="18" t="n"/>
      <c r="B483" s="18" t="n"/>
      <c r="C483" s="18" t="n"/>
      <c r="D483" s="18" t="n"/>
      <c r="E483" s="18" t="n"/>
      <c r="F483" s="42" t="n"/>
      <c r="G483" s="42" t="n"/>
      <c r="H483" s="43" t="n"/>
      <c r="I483" s="43" t="n"/>
      <c r="J483" s="43" t="n"/>
      <c r="K483" s="44">
        <f>IF(A483="","",H483-I483-J483)</f>
        <v/>
      </c>
      <c r="L483" s="45">
        <f>IF(A483="","",IF(Dashboard!$B$5="Claim Submitted Date",IF(G483&lt;&gt;"",G483,F483),F483))</f>
        <v/>
      </c>
      <c r="M483" s="23">
        <f>IF(OR(A483="",L483="",Dashboard!$B$4=""),"",MAX(0,Dashboard!$B$4-L483))</f>
        <v/>
      </c>
      <c r="N483" s="23">
        <f>IF(M483="","",IF(M483&lt;=30,"0–30 Days",IF(M483&lt;=60,"31–60 Days",IF(M483&lt;=90,"61–90 Days",IF(M483&lt;=120,"91–120 Days","Over 120 Days")))))</f>
        <v/>
      </c>
      <c r="O483" s="44">
        <f>IF(A483="","",IF(N483="0–30 Days",K483,0))</f>
        <v/>
      </c>
      <c r="P483" s="44">
        <f>IF(A483="","",IF(N483="31–60 Days",K483,0))</f>
        <v/>
      </c>
      <c r="Q483" s="44">
        <f>IF(A483="","",IF(N483="61–90 Days",K483,0))</f>
        <v/>
      </c>
      <c r="R483" s="44">
        <f>IF(A483="","",IF(N483="91–120 Days",K483,0))</f>
        <v/>
      </c>
      <c r="S483" s="44">
        <f>IF(A483="","",IF(N483="Over 120 Days",K483,0))</f>
        <v/>
      </c>
      <c r="T483" s="18" t="n"/>
      <c r="U483" s="18" t="n"/>
      <c r="V483" s="42" t="n"/>
      <c r="W483" s="42" t="n"/>
      <c r="X483" s="18" t="n"/>
      <c r="Y483" s="23">
        <f>IF(A483="","",IF(K483&lt;=0,"Closed/Credit",IF(OR(U483="Yes",M483&gt;120,AND(W483&lt;&gt;"",W483&lt;=Dashboard!$B$4)),"Critical",IF(OR(K483&gt;=Dashboard!$B$6,M483&gt;90),"High",IF(OR(M483&gt;60,W483=""),"Medium","Routine")))))</f>
        <v/>
      </c>
      <c r="Z483" s="24" t="n"/>
      <c r="AA483" s="25">
        <f>IF(A483="","",IF(COUNTIF($A$2:$A$501,A483)&gt;1,"Duplicate AR Record ID",IF(B483="","Missing clinic",IF(C483="","Missing account ID",IF(D483="","Missing payer",IF(F483="","Missing service date",IF(H483="","Missing original charge","")))))))</f>
        <v/>
      </c>
    </row>
    <row r="484">
      <c r="A484" s="18" t="n"/>
      <c r="B484" s="18" t="n"/>
      <c r="C484" s="18" t="n"/>
      <c r="D484" s="18" t="n"/>
      <c r="E484" s="18" t="n"/>
      <c r="F484" s="42" t="n"/>
      <c r="G484" s="42" t="n"/>
      <c r="H484" s="43" t="n"/>
      <c r="I484" s="43" t="n"/>
      <c r="J484" s="43" t="n"/>
      <c r="K484" s="44">
        <f>IF(A484="","",H484-I484-J484)</f>
        <v/>
      </c>
      <c r="L484" s="45">
        <f>IF(A484="","",IF(Dashboard!$B$5="Claim Submitted Date",IF(G484&lt;&gt;"",G484,F484),F484))</f>
        <v/>
      </c>
      <c r="M484" s="23">
        <f>IF(OR(A484="",L484="",Dashboard!$B$4=""),"",MAX(0,Dashboard!$B$4-L484))</f>
        <v/>
      </c>
      <c r="N484" s="23">
        <f>IF(M484="","",IF(M484&lt;=30,"0–30 Days",IF(M484&lt;=60,"31–60 Days",IF(M484&lt;=90,"61–90 Days",IF(M484&lt;=120,"91–120 Days","Over 120 Days")))))</f>
        <v/>
      </c>
      <c r="O484" s="44">
        <f>IF(A484="","",IF(N484="0–30 Days",K484,0))</f>
        <v/>
      </c>
      <c r="P484" s="44">
        <f>IF(A484="","",IF(N484="31–60 Days",K484,0))</f>
        <v/>
      </c>
      <c r="Q484" s="44">
        <f>IF(A484="","",IF(N484="61–90 Days",K484,0))</f>
        <v/>
      </c>
      <c r="R484" s="44">
        <f>IF(A484="","",IF(N484="91–120 Days",K484,0))</f>
        <v/>
      </c>
      <c r="S484" s="44">
        <f>IF(A484="","",IF(N484="Over 120 Days",K484,0))</f>
        <v/>
      </c>
      <c r="T484" s="18" t="n"/>
      <c r="U484" s="18" t="n"/>
      <c r="V484" s="42" t="n"/>
      <c r="W484" s="42" t="n"/>
      <c r="X484" s="18" t="n"/>
      <c r="Y484" s="23">
        <f>IF(A484="","",IF(K484&lt;=0,"Closed/Credit",IF(OR(U484="Yes",M484&gt;120,AND(W484&lt;&gt;"",W484&lt;=Dashboard!$B$4)),"Critical",IF(OR(K484&gt;=Dashboard!$B$6,M484&gt;90),"High",IF(OR(M484&gt;60,W484=""),"Medium","Routine")))))</f>
        <v/>
      </c>
      <c r="Z484" s="24" t="n"/>
      <c r="AA484" s="25">
        <f>IF(A484="","",IF(COUNTIF($A$2:$A$501,A484)&gt;1,"Duplicate AR Record ID",IF(B484="","Missing clinic",IF(C484="","Missing account ID",IF(D484="","Missing payer",IF(F484="","Missing service date",IF(H484="","Missing original charge","")))))))</f>
        <v/>
      </c>
    </row>
    <row r="485">
      <c r="A485" s="18" t="n"/>
      <c r="B485" s="18" t="n"/>
      <c r="C485" s="18" t="n"/>
      <c r="D485" s="18" t="n"/>
      <c r="E485" s="18" t="n"/>
      <c r="F485" s="42" t="n"/>
      <c r="G485" s="42" t="n"/>
      <c r="H485" s="43" t="n"/>
      <c r="I485" s="43" t="n"/>
      <c r="J485" s="43" t="n"/>
      <c r="K485" s="44">
        <f>IF(A485="","",H485-I485-J485)</f>
        <v/>
      </c>
      <c r="L485" s="45">
        <f>IF(A485="","",IF(Dashboard!$B$5="Claim Submitted Date",IF(G485&lt;&gt;"",G485,F485),F485))</f>
        <v/>
      </c>
      <c r="M485" s="23">
        <f>IF(OR(A485="",L485="",Dashboard!$B$4=""),"",MAX(0,Dashboard!$B$4-L485))</f>
        <v/>
      </c>
      <c r="N485" s="23">
        <f>IF(M485="","",IF(M485&lt;=30,"0–30 Days",IF(M485&lt;=60,"31–60 Days",IF(M485&lt;=90,"61–90 Days",IF(M485&lt;=120,"91–120 Days","Over 120 Days")))))</f>
        <v/>
      </c>
      <c r="O485" s="44">
        <f>IF(A485="","",IF(N485="0–30 Days",K485,0))</f>
        <v/>
      </c>
      <c r="P485" s="44">
        <f>IF(A485="","",IF(N485="31–60 Days",K485,0))</f>
        <v/>
      </c>
      <c r="Q485" s="44">
        <f>IF(A485="","",IF(N485="61–90 Days",K485,0))</f>
        <v/>
      </c>
      <c r="R485" s="44">
        <f>IF(A485="","",IF(N485="91–120 Days",K485,0))</f>
        <v/>
      </c>
      <c r="S485" s="44">
        <f>IF(A485="","",IF(N485="Over 120 Days",K485,0))</f>
        <v/>
      </c>
      <c r="T485" s="18" t="n"/>
      <c r="U485" s="18" t="n"/>
      <c r="V485" s="42" t="n"/>
      <c r="W485" s="42" t="n"/>
      <c r="X485" s="18" t="n"/>
      <c r="Y485" s="23">
        <f>IF(A485="","",IF(K485&lt;=0,"Closed/Credit",IF(OR(U485="Yes",M485&gt;120,AND(W485&lt;&gt;"",W485&lt;=Dashboard!$B$4)),"Critical",IF(OR(K485&gt;=Dashboard!$B$6,M485&gt;90),"High",IF(OR(M485&gt;60,W485=""),"Medium","Routine")))))</f>
        <v/>
      </c>
      <c r="Z485" s="24" t="n"/>
      <c r="AA485" s="25">
        <f>IF(A485="","",IF(COUNTIF($A$2:$A$501,A485)&gt;1,"Duplicate AR Record ID",IF(B485="","Missing clinic",IF(C485="","Missing account ID",IF(D485="","Missing payer",IF(F485="","Missing service date",IF(H485="","Missing original charge","")))))))</f>
        <v/>
      </c>
    </row>
    <row r="486">
      <c r="A486" s="18" t="n"/>
      <c r="B486" s="18" t="n"/>
      <c r="C486" s="18" t="n"/>
      <c r="D486" s="18" t="n"/>
      <c r="E486" s="18" t="n"/>
      <c r="F486" s="42" t="n"/>
      <c r="G486" s="42" t="n"/>
      <c r="H486" s="43" t="n"/>
      <c r="I486" s="43" t="n"/>
      <c r="J486" s="43" t="n"/>
      <c r="K486" s="44">
        <f>IF(A486="","",H486-I486-J486)</f>
        <v/>
      </c>
      <c r="L486" s="45">
        <f>IF(A486="","",IF(Dashboard!$B$5="Claim Submitted Date",IF(G486&lt;&gt;"",G486,F486),F486))</f>
        <v/>
      </c>
      <c r="M486" s="23">
        <f>IF(OR(A486="",L486="",Dashboard!$B$4=""),"",MAX(0,Dashboard!$B$4-L486))</f>
        <v/>
      </c>
      <c r="N486" s="23">
        <f>IF(M486="","",IF(M486&lt;=30,"0–30 Days",IF(M486&lt;=60,"31–60 Days",IF(M486&lt;=90,"61–90 Days",IF(M486&lt;=120,"91–120 Days","Over 120 Days")))))</f>
        <v/>
      </c>
      <c r="O486" s="44">
        <f>IF(A486="","",IF(N486="0–30 Days",K486,0))</f>
        <v/>
      </c>
      <c r="P486" s="44">
        <f>IF(A486="","",IF(N486="31–60 Days",K486,0))</f>
        <v/>
      </c>
      <c r="Q486" s="44">
        <f>IF(A486="","",IF(N486="61–90 Days",K486,0))</f>
        <v/>
      </c>
      <c r="R486" s="44">
        <f>IF(A486="","",IF(N486="91–120 Days",K486,0))</f>
        <v/>
      </c>
      <c r="S486" s="44">
        <f>IF(A486="","",IF(N486="Over 120 Days",K486,0))</f>
        <v/>
      </c>
      <c r="T486" s="18" t="n"/>
      <c r="U486" s="18" t="n"/>
      <c r="V486" s="42" t="n"/>
      <c r="W486" s="42" t="n"/>
      <c r="X486" s="18" t="n"/>
      <c r="Y486" s="23">
        <f>IF(A486="","",IF(K486&lt;=0,"Closed/Credit",IF(OR(U486="Yes",M486&gt;120,AND(W486&lt;&gt;"",W486&lt;=Dashboard!$B$4)),"Critical",IF(OR(K486&gt;=Dashboard!$B$6,M486&gt;90),"High",IF(OR(M486&gt;60,W486=""),"Medium","Routine")))))</f>
        <v/>
      </c>
      <c r="Z486" s="24" t="n"/>
      <c r="AA486" s="25">
        <f>IF(A486="","",IF(COUNTIF($A$2:$A$501,A486)&gt;1,"Duplicate AR Record ID",IF(B486="","Missing clinic",IF(C486="","Missing account ID",IF(D486="","Missing payer",IF(F486="","Missing service date",IF(H486="","Missing original charge","")))))))</f>
        <v/>
      </c>
    </row>
    <row r="487">
      <c r="A487" s="18" t="n"/>
      <c r="B487" s="18" t="n"/>
      <c r="C487" s="18" t="n"/>
      <c r="D487" s="18" t="n"/>
      <c r="E487" s="18" t="n"/>
      <c r="F487" s="42" t="n"/>
      <c r="G487" s="42" t="n"/>
      <c r="H487" s="43" t="n"/>
      <c r="I487" s="43" t="n"/>
      <c r="J487" s="43" t="n"/>
      <c r="K487" s="44">
        <f>IF(A487="","",H487-I487-J487)</f>
        <v/>
      </c>
      <c r="L487" s="45">
        <f>IF(A487="","",IF(Dashboard!$B$5="Claim Submitted Date",IF(G487&lt;&gt;"",G487,F487),F487))</f>
        <v/>
      </c>
      <c r="M487" s="23">
        <f>IF(OR(A487="",L487="",Dashboard!$B$4=""),"",MAX(0,Dashboard!$B$4-L487))</f>
        <v/>
      </c>
      <c r="N487" s="23">
        <f>IF(M487="","",IF(M487&lt;=30,"0–30 Days",IF(M487&lt;=60,"31–60 Days",IF(M487&lt;=90,"61–90 Days",IF(M487&lt;=120,"91–120 Days","Over 120 Days")))))</f>
        <v/>
      </c>
      <c r="O487" s="44">
        <f>IF(A487="","",IF(N487="0–30 Days",K487,0))</f>
        <v/>
      </c>
      <c r="P487" s="44">
        <f>IF(A487="","",IF(N487="31–60 Days",K487,0))</f>
        <v/>
      </c>
      <c r="Q487" s="44">
        <f>IF(A487="","",IF(N487="61–90 Days",K487,0))</f>
        <v/>
      </c>
      <c r="R487" s="44">
        <f>IF(A487="","",IF(N487="91–120 Days",K487,0))</f>
        <v/>
      </c>
      <c r="S487" s="44">
        <f>IF(A487="","",IF(N487="Over 120 Days",K487,0))</f>
        <v/>
      </c>
      <c r="T487" s="18" t="n"/>
      <c r="U487" s="18" t="n"/>
      <c r="V487" s="42" t="n"/>
      <c r="W487" s="42" t="n"/>
      <c r="X487" s="18" t="n"/>
      <c r="Y487" s="23">
        <f>IF(A487="","",IF(K487&lt;=0,"Closed/Credit",IF(OR(U487="Yes",M487&gt;120,AND(W487&lt;&gt;"",W487&lt;=Dashboard!$B$4)),"Critical",IF(OR(K487&gt;=Dashboard!$B$6,M487&gt;90),"High",IF(OR(M487&gt;60,W487=""),"Medium","Routine")))))</f>
        <v/>
      </c>
      <c r="Z487" s="24" t="n"/>
      <c r="AA487" s="25">
        <f>IF(A487="","",IF(COUNTIF($A$2:$A$501,A487)&gt;1,"Duplicate AR Record ID",IF(B487="","Missing clinic",IF(C487="","Missing account ID",IF(D487="","Missing payer",IF(F487="","Missing service date",IF(H487="","Missing original charge","")))))))</f>
        <v/>
      </c>
    </row>
    <row r="488">
      <c r="A488" s="18" t="n"/>
      <c r="B488" s="18" t="n"/>
      <c r="C488" s="18" t="n"/>
      <c r="D488" s="18" t="n"/>
      <c r="E488" s="18" t="n"/>
      <c r="F488" s="42" t="n"/>
      <c r="G488" s="42" t="n"/>
      <c r="H488" s="43" t="n"/>
      <c r="I488" s="43" t="n"/>
      <c r="J488" s="43" t="n"/>
      <c r="K488" s="44">
        <f>IF(A488="","",H488-I488-J488)</f>
        <v/>
      </c>
      <c r="L488" s="45">
        <f>IF(A488="","",IF(Dashboard!$B$5="Claim Submitted Date",IF(G488&lt;&gt;"",G488,F488),F488))</f>
        <v/>
      </c>
      <c r="M488" s="23">
        <f>IF(OR(A488="",L488="",Dashboard!$B$4=""),"",MAX(0,Dashboard!$B$4-L488))</f>
        <v/>
      </c>
      <c r="N488" s="23">
        <f>IF(M488="","",IF(M488&lt;=30,"0–30 Days",IF(M488&lt;=60,"31–60 Days",IF(M488&lt;=90,"61–90 Days",IF(M488&lt;=120,"91–120 Days","Over 120 Days")))))</f>
        <v/>
      </c>
      <c r="O488" s="44">
        <f>IF(A488="","",IF(N488="0–30 Days",K488,0))</f>
        <v/>
      </c>
      <c r="P488" s="44">
        <f>IF(A488="","",IF(N488="31–60 Days",K488,0))</f>
        <v/>
      </c>
      <c r="Q488" s="44">
        <f>IF(A488="","",IF(N488="61–90 Days",K488,0))</f>
        <v/>
      </c>
      <c r="R488" s="44">
        <f>IF(A488="","",IF(N488="91–120 Days",K488,0))</f>
        <v/>
      </c>
      <c r="S488" s="44">
        <f>IF(A488="","",IF(N488="Over 120 Days",K488,0))</f>
        <v/>
      </c>
      <c r="T488" s="18" t="n"/>
      <c r="U488" s="18" t="n"/>
      <c r="V488" s="42" t="n"/>
      <c r="W488" s="42" t="n"/>
      <c r="X488" s="18" t="n"/>
      <c r="Y488" s="23">
        <f>IF(A488="","",IF(K488&lt;=0,"Closed/Credit",IF(OR(U488="Yes",M488&gt;120,AND(W488&lt;&gt;"",W488&lt;=Dashboard!$B$4)),"Critical",IF(OR(K488&gt;=Dashboard!$B$6,M488&gt;90),"High",IF(OR(M488&gt;60,W488=""),"Medium","Routine")))))</f>
        <v/>
      </c>
      <c r="Z488" s="24" t="n"/>
      <c r="AA488" s="25">
        <f>IF(A488="","",IF(COUNTIF($A$2:$A$501,A488)&gt;1,"Duplicate AR Record ID",IF(B488="","Missing clinic",IF(C488="","Missing account ID",IF(D488="","Missing payer",IF(F488="","Missing service date",IF(H488="","Missing original charge","")))))))</f>
        <v/>
      </c>
    </row>
    <row r="489">
      <c r="A489" s="18" t="n"/>
      <c r="B489" s="18" t="n"/>
      <c r="C489" s="18" t="n"/>
      <c r="D489" s="18" t="n"/>
      <c r="E489" s="18" t="n"/>
      <c r="F489" s="42" t="n"/>
      <c r="G489" s="42" t="n"/>
      <c r="H489" s="43" t="n"/>
      <c r="I489" s="43" t="n"/>
      <c r="J489" s="43" t="n"/>
      <c r="K489" s="44">
        <f>IF(A489="","",H489-I489-J489)</f>
        <v/>
      </c>
      <c r="L489" s="45">
        <f>IF(A489="","",IF(Dashboard!$B$5="Claim Submitted Date",IF(G489&lt;&gt;"",G489,F489),F489))</f>
        <v/>
      </c>
      <c r="M489" s="23">
        <f>IF(OR(A489="",L489="",Dashboard!$B$4=""),"",MAX(0,Dashboard!$B$4-L489))</f>
        <v/>
      </c>
      <c r="N489" s="23">
        <f>IF(M489="","",IF(M489&lt;=30,"0–30 Days",IF(M489&lt;=60,"31–60 Days",IF(M489&lt;=90,"61–90 Days",IF(M489&lt;=120,"91–120 Days","Over 120 Days")))))</f>
        <v/>
      </c>
      <c r="O489" s="44">
        <f>IF(A489="","",IF(N489="0–30 Days",K489,0))</f>
        <v/>
      </c>
      <c r="P489" s="44">
        <f>IF(A489="","",IF(N489="31–60 Days",K489,0))</f>
        <v/>
      </c>
      <c r="Q489" s="44">
        <f>IF(A489="","",IF(N489="61–90 Days",K489,0))</f>
        <v/>
      </c>
      <c r="R489" s="44">
        <f>IF(A489="","",IF(N489="91–120 Days",K489,0))</f>
        <v/>
      </c>
      <c r="S489" s="44">
        <f>IF(A489="","",IF(N489="Over 120 Days",K489,0))</f>
        <v/>
      </c>
      <c r="T489" s="18" t="n"/>
      <c r="U489" s="18" t="n"/>
      <c r="V489" s="42" t="n"/>
      <c r="W489" s="42" t="n"/>
      <c r="X489" s="18" t="n"/>
      <c r="Y489" s="23">
        <f>IF(A489="","",IF(K489&lt;=0,"Closed/Credit",IF(OR(U489="Yes",M489&gt;120,AND(W489&lt;&gt;"",W489&lt;=Dashboard!$B$4)),"Critical",IF(OR(K489&gt;=Dashboard!$B$6,M489&gt;90),"High",IF(OR(M489&gt;60,W489=""),"Medium","Routine")))))</f>
        <v/>
      </c>
      <c r="Z489" s="24" t="n"/>
      <c r="AA489" s="25">
        <f>IF(A489="","",IF(COUNTIF($A$2:$A$501,A489)&gt;1,"Duplicate AR Record ID",IF(B489="","Missing clinic",IF(C489="","Missing account ID",IF(D489="","Missing payer",IF(F489="","Missing service date",IF(H489="","Missing original charge","")))))))</f>
        <v/>
      </c>
    </row>
    <row r="490">
      <c r="A490" s="18" t="n"/>
      <c r="B490" s="18" t="n"/>
      <c r="C490" s="18" t="n"/>
      <c r="D490" s="18" t="n"/>
      <c r="E490" s="18" t="n"/>
      <c r="F490" s="42" t="n"/>
      <c r="G490" s="42" t="n"/>
      <c r="H490" s="43" t="n"/>
      <c r="I490" s="43" t="n"/>
      <c r="J490" s="43" t="n"/>
      <c r="K490" s="44">
        <f>IF(A490="","",H490-I490-J490)</f>
        <v/>
      </c>
      <c r="L490" s="45">
        <f>IF(A490="","",IF(Dashboard!$B$5="Claim Submitted Date",IF(G490&lt;&gt;"",G490,F490),F490))</f>
        <v/>
      </c>
      <c r="M490" s="23">
        <f>IF(OR(A490="",L490="",Dashboard!$B$4=""),"",MAX(0,Dashboard!$B$4-L490))</f>
        <v/>
      </c>
      <c r="N490" s="23">
        <f>IF(M490="","",IF(M490&lt;=30,"0–30 Days",IF(M490&lt;=60,"31–60 Days",IF(M490&lt;=90,"61–90 Days",IF(M490&lt;=120,"91–120 Days","Over 120 Days")))))</f>
        <v/>
      </c>
      <c r="O490" s="44">
        <f>IF(A490="","",IF(N490="0–30 Days",K490,0))</f>
        <v/>
      </c>
      <c r="P490" s="44">
        <f>IF(A490="","",IF(N490="31–60 Days",K490,0))</f>
        <v/>
      </c>
      <c r="Q490" s="44">
        <f>IF(A490="","",IF(N490="61–90 Days",K490,0))</f>
        <v/>
      </c>
      <c r="R490" s="44">
        <f>IF(A490="","",IF(N490="91–120 Days",K490,0))</f>
        <v/>
      </c>
      <c r="S490" s="44">
        <f>IF(A490="","",IF(N490="Over 120 Days",K490,0))</f>
        <v/>
      </c>
      <c r="T490" s="18" t="n"/>
      <c r="U490" s="18" t="n"/>
      <c r="V490" s="42" t="n"/>
      <c r="W490" s="42" t="n"/>
      <c r="X490" s="18" t="n"/>
      <c r="Y490" s="23">
        <f>IF(A490="","",IF(K490&lt;=0,"Closed/Credit",IF(OR(U490="Yes",M490&gt;120,AND(W490&lt;&gt;"",W490&lt;=Dashboard!$B$4)),"Critical",IF(OR(K490&gt;=Dashboard!$B$6,M490&gt;90),"High",IF(OR(M490&gt;60,W490=""),"Medium","Routine")))))</f>
        <v/>
      </c>
      <c r="Z490" s="24" t="n"/>
      <c r="AA490" s="25">
        <f>IF(A490="","",IF(COUNTIF($A$2:$A$501,A490)&gt;1,"Duplicate AR Record ID",IF(B490="","Missing clinic",IF(C490="","Missing account ID",IF(D490="","Missing payer",IF(F490="","Missing service date",IF(H490="","Missing original charge","")))))))</f>
        <v/>
      </c>
    </row>
    <row r="491">
      <c r="A491" s="18" t="n"/>
      <c r="B491" s="18" t="n"/>
      <c r="C491" s="18" t="n"/>
      <c r="D491" s="18" t="n"/>
      <c r="E491" s="18" t="n"/>
      <c r="F491" s="42" t="n"/>
      <c r="G491" s="42" t="n"/>
      <c r="H491" s="43" t="n"/>
      <c r="I491" s="43" t="n"/>
      <c r="J491" s="43" t="n"/>
      <c r="K491" s="44">
        <f>IF(A491="","",H491-I491-J491)</f>
        <v/>
      </c>
      <c r="L491" s="45">
        <f>IF(A491="","",IF(Dashboard!$B$5="Claim Submitted Date",IF(G491&lt;&gt;"",G491,F491),F491))</f>
        <v/>
      </c>
      <c r="M491" s="23">
        <f>IF(OR(A491="",L491="",Dashboard!$B$4=""),"",MAX(0,Dashboard!$B$4-L491))</f>
        <v/>
      </c>
      <c r="N491" s="23">
        <f>IF(M491="","",IF(M491&lt;=30,"0–30 Days",IF(M491&lt;=60,"31–60 Days",IF(M491&lt;=90,"61–90 Days",IF(M491&lt;=120,"91–120 Days","Over 120 Days")))))</f>
        <v/>
      </c>
      <c r="O491" s="44">
        <f>IF(A491="","",IF(N491="0–30 Days",K491,0))</f>
        <v/>
      </c>
      <c r="P491" s="44">
        <f>IF(A491="","",IF(N491="31–60 Days",K491,0))</f>
        <v/>
      </c>
      <c r="Q491" s="44">
        <f>IF(A491="","",IF(N491="61–90 Days",K491,0))</f>
        <v/>
      </c>
      <c r="R491" s="44">
        <f>IF(A491="","",IF(N491="91–120 Days",K491,0))</f>
        <v/>
      </c>
      <c r="S491" s="44">
        <f>IF(A491="","",IF(N491="Over 120 Days",K491,0))</f>
        <v/>
      </c>
      <c r="T491" s="18" t="n"/>
      <c r="U491" s="18" t="n"/>
      <c r="V491" s="42" t="n"/>
      <c r="W491" s="42" t="n"/>
      <c r="X491" s="18" t="n"/>
      <c r="Y491" s="23">
        <f>IF(A491="","",IF(K491&lt;=0,"Closed/Credit",IF(OR(U491="Yes",M491&gt;120,AND(W491&lt;&gt;"",W491&lt;=Dashboard!$B$4)),"Critical",IF(OR(K491&gt;=Dashboard!$B$6,M491&gt;90),"High",IF(OR(M491&gt;60,W491=""),"Medium","Routine")))))</f>
        <v/>
      </c>
      <c r="Z491" s="24" t="n"/>
      <c r="AA491" s="25">
        <f>IF(A491="","",IF(COUNTIF($A$2:$A$501,A491)&gt;1,"Duplicate AR Record ID",IF(B491="","Missing clinic",IF(C491="","Missing account ID",IF(D491="","Missing payer",IF(F491="","Missing service date",IF(H491="","Missing original charge","")))))))</f>
        <v/>
      </c>
    </row>
    <row r="492">
      <c r="A492" s="18" t="n"/>
      <c r="B492" s="18" t="n"/>
      <c r="C492" s="18" t="n"/>
      <c r="D492" s="18" t="n"/>
      <c r="E492" s="18" t="n"/>
      <c r="F492" s="42" t="n"/>
      <c r="G492" s="42" t="n"/>
      <c r="H492" s="43" t="n"/>
      <c r="I492" s="43" t="n"/>
      <c r="J492" s="43" t="n"/>
      <c r="K492" s="44">
        <f>IF(A492="","",H492-I492-J492)</f>
        <v/>
      </c>
      <c r="L492" s="45">
        <f>IF(A492="","",IF(Dashboard!$B$5="Claim Submitted Date",IF(G492&lt;&gt;"",G492,F492),F492))</f>
        <v/>
      </c>
      <c r="M492" s="23">
        <f>IF(OR(A492="",L492="",Dashboard!$B$4=""),"",MAX(0,Dashboard!$B$4-L492))</f>
        <v/>
      </c>
      <c r="N492" s="23">
        <f>IF(M492="","",IF(M492&lt;=30,"0–30 Days",IF(M492&lt;=60,"31–60 Days",IF(M492&lt;=90,"61–90 Days",IF(M492&lt;=120,"91–120 Days","Over 120 Days")))))</f>
        <v/>
      </c>
      <c r="O492" s="44">
        <f>IF(A492="","",IF(N492="0–30 Days",K492,0))</f>
        <v/>
      </c>
      <c r="P492" s="44">
        <f>IF(A492="","",IF(N492="31–60 Days",K492,0))</f>
        <v/>
      </c>
      <c r="Q492" s="44">
        <f>IF(A492="","",IF(N492="61–90 Days",K492,0))</f>
        <v/>
      </c>
      <c r="R492" s="44">
        <f>IF(A492="","",IF(N492="91–120 Days",K492,0))</f>
        <v/>
      </c>
      <c r="S492" s="44">
        <f>IF(A492="","",IF(N492="Over 120 Days",K492,0))</f>
        <v/>
      </c>
      <c r="T492" s="18" t="n"/>
      <c r="U492" s="18" t="n"/>
      <c r="V492" s="42" t="n"/>
      <c r="W492" s="42" t="n"/>
      <c r="X492" s="18" t="n"/>
      <c r="Y492" s="23">
        <f>IF(A492="","",IF(K492&lt;=0,"Closed/Credit",IF(OR(U492="Yes",M492&gt;120,AND(W492&lt;&gt;"",W492&lt;=Dashboard!$B$4)),"Critical",IF(OR(K492&gt;=Dashboard!$B$6,M492&gt;90),"High",IF(OR(M492&gt;60,W492=""),"Medium","Routine")))))</f>
        <v/>
      </c>
      <c r="Z492" s="24" t="n"/>
      <c r="AA492" s="25">
        <f>IF(A492="","",IF(COUNTIF($A$2:$A$501,A492)&gt;1,"Duplicate AR Record ID",IF(B492="","Missing clinic",IF(C492="","Missing account ID",IF(D492="","Missing payer",IF(F492="","Missing service date",IF(H492="","Missing original charge","")))))))</f>
        <v/>
      </c>
    </row>
    <row r="493">
      <c r="A493" s="18" t="n"/>
      <c r="B493" s="18" t="n"/>
      <c r="C493" s="18" t="n"/>
      <c r="D493" s="18" t="n"/>
      <c r="E493" s="18" t="n"/>
      <c r="F493" s="42" t="n"/>
      <c r="G493" s="42" t="n"/>
      <c r="H493" s="43" t="n"/>
      <c r="I493" s="43" t="n"/>
      <c r="J493" s="43" t="n"/>
      <c r="K493" s="44">
        <f>IF(A493="","",H493-I493-J493)</f>
        <v/>
      </c>
      <c r="L493" s="45">
        <f>IF(A493="","",IF(Dashboard!$B$5="Claim Submitted Date",IF(G493&lt;&gt;"",G493,F493),F493))</f>
        <v/>
      </c>
      <c r="M493" s="23">
        <f>IF(OR(A493="",L493="",Dashboard!$B$4=""),"",MAX(0,Dashboard!$B$4-L493))</f>
        <v/>
      </c>
      <c r="N493" s="23">
        <f>IF(M493="","",IF(M493&lt;=30,"0–30 Days",IF(M493&lt;=60,"31–60 Days",IF(M493&lt;=90,"61–90 Days",IF(M493&lt;=120,"91–120 Days","Over 120 Days")))))</f>
        <v/>
      </c>
      <c r="O493" s="44">
        <f>IF(A493="","",IF(N493="0–30 Days",K493,0))</f>
        <v/>
      </c>
      <c r="P493" s="44">
        <f>IF(A493="","",IF(N493="31–60 Days",K493,0))</f>
        <v/>
      </c>
      <c r="Q493" s="44">
        <f>IF(A493="","",IF(N493="61–90 Days",K493,0))</f>
        <v/>
      </c>
      <c r="R493" s="44">
        <f>IF(A493="","",IF(N493="91–120 Days",K493,0))</f>
        <v/>
      </c>
      <c r="S493" s="44">
        <f>IF(A493="","",IF(N493="Over 120 Days",K493,0))</f>
        <v/>
      </c>
      <c r="T493" s="18" t="n"/>
      <c r="U493" s="18" t="n"/>
      <c r="V493" s="42" t="n"/>
      <c r="W493" s="42" t="n"/>
      <c r="X493" s="18" t="n"/>
      <c r="Y493" s="23">
        <f>IF(A493="","",IF(K493&lt;=0,"Closed/Credit",IF(OR(U493="Yes",M493&gt;120,AND(W493&lt;&gt;"",W493&lt;=Dashboard!$B$4)),"Critical",IF(OR(K493&gt;=Dashboard!$B$6,M493&gt;90),"High",IF(OR(M493&gt;60,W493=""),"Medium","Routine")))))</f>
        <v/>
      </c>
      <c r="Z493" s="24" t="n"/>
      <c r="AA493" s="25">
        <f>IF(A493="","",IF(COUNTIF($A$2:$A$501,A493)&gt;1,"Duplicate AR Record ID",IF(B493="","Missing clinic",IF(C493="","Missing account ID",IF(D493="","Missing payer",IF(F493="","Missing service date",IF(H493="","Missing original charge","")))))))</f>
        <v/>
      </c>
    </row>
    <row r="494">
      <c r="A494" s="18" t="n"/>
      <c r="B494" s="18" t="n"/>
      <c r="C494" s="18" t="n"/>
      <c r="D494" s="18" t="n"/>
      <c r="E494" s="18" t="n"/>
      <c r="F494" s="42" t="n"/>
      <c r="G494" s="42" t="n"/>
      <c r="H494" s="43" t="n"/>
      <c r="I494" s="43" t="n"/>
      <c r="J494" s="43" t="n"/>
      <c r="K494" s="44">
        <f>IF(A494="","",H494-I494-J494)</f>
        <v/>
      </c>
      <c r="L494" s="45">
        <f>IF(A494="","",IF(Dashboard!$B$5="Claim Submitted Date",IF(G494&lt;&gt;"",G494,F494),F494))</f>
        <v/>
      </c>
      <c r="M494" s="23">
        <f>IF(OR(A494="",L494="",Dashboard!$B$4=""),"",MAX(0,Dashboard!$B$4-L494))</f>
        <v/>
      </c>
      <c r="N494" s="23">
        <f>IF(M494="","",IF(M494&lt;=30,"0–30 Days",IF(M494&lt;=60,"31–60 Days",IF(M494&lt;=90,"61–90 Days",IF(M494&lt;=120,"91–120 Days","Over 120 Days")))))</f>
        <v/>
      </c>
      <c r="O494" s="44">
        <f>IF(A494="","",IF(N494="0–30 Days",K494,0))</f>
        <v/>
      </c>
      <c r="P494" s="44">
        <f>IF(A494="","",IF(N494="31–60 Days",K494,0))</f>
        <v/>
      </c>
      <c r="Q494" s="44">
        <f>IF(A494="","",IF(N494="61–90 Days",K494,0))</f>
        <v/>
      </c>
      <c r="R494" s="44">
        <f>IF(A494="","",IF(N494="91–120 Days",K494,0))</f>
        <v/>
      </c>
      <c r="S494" s="44">
        <f>IF(A494="","",IF(N494="Over 120 Days",K494,0))</f>
        <v/>
      </c>
      <c r="T494" s="18" t="n"/>
      <c r="U494" s="18" t="n"/>
      <c r="V494" s="42" t="n"/>
      <c r="W494" s="42" t="n"/>
      <c r="X494" s="18" t="n"/>
      <c r="Y494" s="23">
        <f>IF(A494="","",IF(K494&lt;=0,"Closed/Credit",IF(OR(U494="Yes",M494&gt;120,AND(W494&lt;&gt;"",W494&lt;=Dashboard!$B$4)),"Critical",IF(OR(K494&gt;=Dashboard!$B$6,M494&gt;90),"High",IF(OR(M494&gt;60,W494=""),"Medium","Routine")))))</f>
        <v/>
      </c>
      <c r="Z494" s="24" t="n"/>
      <c r="AA494" s="25">
        <f>IF(A494="","",IF(COUNTIF($A$2:$A$501,A494)&gt;1,"Duplicate AR Record ID",IF(B494="","Missing clinic",IF(C494="","Missing account ID",IF(D494="","Missing payer",IF(F494="","Missing service date",IF(H494="","Missing original charge","")))))))</f>
        <v/>
      </c>
    </row>
    <row r="495">
      <c r="A495" s="18" t="n"/>
      <c r="B495" s="18" t="n"/>
      <c r="C495" s="18" t="n"/>
      <c r="D495" s="18" t="n"/>
      <c r="E495" s="18" t="n"/>
      <c r="F495" s="42" t="n"/>
      <c r="G495" s="42" t="n"/>
      <c r="H495" s="43" t="n"/>
      <c r="I495" s="43" t="n"/>
      <c r="J495" s="43" t="n"/>
      <c r="K495" s="44">
        <f>IF(A495="","",H495-I495-J495)</f>
        <v/>
      </c>
      <c r="L495" s="45">
        <f>IF(A495="","",IF(Dashboard!$B$5="Claim Submitted Date",IF(G495&lt;&gt;"",G495,F495),F495))</f>
        <v/>
      </c>
      <c r="M495" s="23">
        <f>IF(OR(A495="",L495="",Dashboard!$B$4=""),"",MAX(0,Dashboard!$B$4-L495))</f>
        <v/>
      </c>
      <c r="N495" s="23">
        <f>IF(M495="","",IF(M495&lt;=30,"0–30 Days",IF(M495&lt;=60,"31–60 Days",IF(M495&lt;=90,"61–90 Days",IF(M495&lt;=120,"91–120 Days","Over 120 Days")))))</f>
        <v/>
      </c>
      <c r="O495" s="44">
        <f>IF(A495="","",IF(N495="0–30 Days",K495,0))</f>
        <v/>
      </c>
      <c r="P495" s="44">
        <f>IF(A495="","",IF(N495="31–60 Days",K495,0))</f>
        <v/>
      </c>
      <c r="Q495" s="44">
        <f>IF(A495="","",IF(N495="61–90 Days",K495,0))</f>
        <v/>
      </c>
      <c r="R495" s="44">
        <f>IF(A495="","",IF(N495="91–120 Days",K495,0))</f>
        <v/>
      </c>
      <c r="S495" s="44">
        <f>IF(A495="","",IF(N495="Over 120 Days",K495,0))</f>
        <v/>
      </c>
      <c r="T495" s="18" t="n"/>
      <c r="U495" s="18" t="n"/>
      <c r="V495" s="42" t="n"/>
      <c r="W495" s="42" t="n"/>
      <c r="X495" s="18" t="n"/>
      <c r="Y495" s="23">
        <f>IF(A495="","",IF(K495&lt;=0,"Closed/Credit",IF(OR(U495="Yes",M495&gt;120,AND(W495&lt;&gt;"",W495&lt;=Dashboard!$B$4)),"Critical",IF(OR(K495&gt;=Dashboard!$B$6,M495&gt;90),"High",IF(OR(M495&gt;60,W495=""),"Medium","Routine")))))</f>
        <v/>
      </c>
      <c r="Z495" s="24" t="n"/>
      <c r="AA495" s="25">
        <f>IF(A495="","",IF(COUNTIF($A$2:$A$501,A495)&gt;1,"Duplicate AR Record ID",IF(B495="","Missing clinic",IF(C495="","Missing account ID",IF(D495="","Missing payer",IF(F495="","Missing service date",IF(H495="","Missing original charge","")))))))</f>
        <v/>
      </c>
    </row>
    <row r="496">
      <c r="A496" s="18" t="n"/>
      <c r="B496" s="18" t="n"/>
      <c r="C496" s="18" t="n"/>
      <c r="D496" s="18" t="n"/>
      <c r="E496" s="18" t="n"/>
      <c r="F496" s="42" t="n"/>
      <c r="G496" s="42" t="n"/>
      <c r="H496" s="43" t="n"/>
      <c r="I496" s="43" t="n"/>
      <c r="J496" s="43" t="n"/>
      <c r="K496" s="44">
        <f>IF(A496="","",H496-I496-J496)</f>
        <v/>
      </c>
      <c r="L496" s="45">
        <f>IF(A496="","",IF(Dashboard!$B$5="Claim Submitted Date",IF(G496&lt;&gt;"",G496,F496),F496))</f>
        <v/>
      </c>
      <c r="M496" s="23">
        <f>IF(OR(A496="",L496="",Dashboard!$B$4=""),"",MAX(0,Dashboard!$B$4-L496))</f>
        <v/>
      </c>
      <c r="N496" s="23">
        <f>IF(M496="","",IF(M496&lt;=30,"0–30 Days",IF(M496&lt;=60,"31–60 Days",IF(M496&lt;=90,"61–90 Days",IF(M496&lt;=120,"91–120 Days","Over 120 Days")))))</f>
        <v/>
      </c>
      <c r="O496" s="44">
        <f>IF(A496="","",IF(N496="0–30 Days",K496,0))</f>
        <v/>
      </c>
      <c r="P496" s="44">
        <f>IF(A496="","",IF(N496="31–60 Days",K496,0))</f>
        <v/>
      </c>
      <c r="Q496" s="44">
        <f>IF(A496="","",IF(N496="61–90 Days",K496,0))</f>
        <v/>
      </c>
      <c r="R496" s="44">
        <f>IF(A496="","",IF(N496="91–120 Days",K496,0))</f>
        <v/>
      </c>
      <c r="S496" s="44">
        <f>IF(A496="","",IF(N496="Over 120 Days",K496,0))</f>
        <v/>
      </c>
      <c r="T496" s="18" t="n"/>
      <c r="U496" s="18" t="n"/>
      <c r="V496" s="42" t="n"/>
      <c r="W496" s="42" t="n"/>
      <c r="X496" s="18" t="n"/>
      <c r="Y496" s="23">
        <f>IF(A496="","",IF(K496&lt;=0,"Closed/Credit",IF(OR(U496="Yes",M496&gt;120,AND(W496&lt;&gt;"",W496&lt;=Dashboard!$B$4)),"Critical",IF(OR(K496&gt;=Dashboard!$B$6,M496&gt;90),"High",IF(OR(M496&gt;60,W496=""),"Medium","Routine")))))</f>
        <v/>
      </c>
      <c r="Z496" s="24" t="n"/>
      <c r="AA496" s="25">
        <f>IF(A496="","",IF(COUNTIF($A$2:$A$501,A496)&gt;1,"Duplicate AR Record ID",IF(B496="","Missing clinic",IF(C496="","Missing account ID",IF(D496="","Missing payer",IF(F496="","Missing service date",IF(H496="","Missing original charge","")))))))</f>
        <v/>
      </c>
    </row>
    <row r="497">
      <c r="A497" s="18" t="n"/>
      <c r="B497" s="18" t="n"/>
      <c r="C497" s="18" t="n"/>
      <c r="D497" s="18" t="n"/>
      <c r="E497" s="18" t="n"/>
      <c r="F497" s="42" t="n"/>
      <c r="G497" s="42" t="n"/>
      <c r="H497" s="43" t="n"/>
      <c r="I497" s="43" t="n"/>
      <c r="J497" s="43" t="n"/>
      <c r="K497" s="44">
        <f>IF(A497="","",H497-I497-J497)</f>
        <v/>
      </c>
      <c r="L497" s="45">
        <f>IF(A497="","",IF(Dashboard!$B$5="Claim Submitted Date",IF(G497&lt;&gt;"",G497,F497),F497))</f>
        <v/>
      </c>
      <c r="M497" s="23">
        <f>IF(OR(A497="",L497="",Dashboard!$B$4=""),"",MAX(0,Dashboard!$B$4-L497))</f>
        <v/>
      </c>
      <c r="N497" s="23">
        <f>IF(M497="","",IF(M497&lt;=30,"0–30 Days",IF(M497&lt;=60,"31–60 Days",IF(M497&lt;=90,"61–90 Days",IF(M497&lt;=120,"91–120 Days","Over 120 Days")))))</f>
        <v/>
      </c>
      <c r="O497" s="44">
        <f>IF(A497="","",IF(N497="0–30 Days",K497,0))</f>
        <v/>
      </c>
      <c r="P497" s="44">
        <f>IF(A497="","",IF(N497="31–60 Days",K497,0))</f>
        <v/>
      </c>
      <c r="Q497" s="44">
        <f>IF(A497="","",IF(N497="61–90 Days",K497,0))</f>
        <v/>
      </c>
      <c r="R497" s="44">
        <f>IF(A497="","",IF(N497="91–120 Days",K497,0))</f>
        <v/>
      </c>
      <c r="S497" s="44">
        <f>IF(A497="","",IF(N497="Over 120 Days",K497,0))</f>
        <v/>
      </c>
      <c r="T497" s="18" t="n"/>
      <c r="U497" s="18" t="n"/>
      <c r="V497" s="42" t="n"/>
      <c r="W497" s="42" t="n"/>
      <c r="X497" s="18" t="n"/>
      <c r="Y497" s="23">
        <f>IF(A497="","",IF(K497&lt;=0,"Closed/Credit",IF(OR(U497="Yes",M497&gt;120,AND(W497&lt;&gt;"",W497&lt;=Dashboard!$B$4)),"Critical",IF(OR(K497&gt;=Dashboard!$B$6,M497&gt;90),"High",IF(OR(M497&gt;60,W497=""),"Medium","Routine")))))</f>
        <v/>
      </c>
      <c r="Z497" s="24" t="n"/>
      <c r="AA497" s="25">
        <f>IF(A497="","",IF(COUNTIF($A$2:$A$501,A497)&gt;1,"Duplicate AR Record ID",IF(B497="","Missing clinic",IF(C497="","Missing account ID",IF(D497="","Missing payer",IF(F497="","Missing service date",IF(H497="","Missing original charge","")))))))</f>
        <v/>
      </c>
    </row>
    <row r="498">
      <c r="A498" s="18" t="n"/>
      <c r="B498" s="18" t="n"/>
      <c r="C498" s="18" t="n"/>
      <c r="D498" s="18" t="n"/>
      <c r="E498" s="18" t="n"/>
      <c r="F498" s="42" t="n"/>
      <c r="G498" s="42" t="n"/>
      <c r="H498" s="43" t="n"/>
      <c r="I498" s="43" t="n"/>
      <c r="J498" s="43" t="n"/>
      <c r="K498" s="44">
        <f>IF(A498="","",H498-I498-J498)</f>
        <v/>
      </c>
      <c r="L498" s="45">
        <f>IF(A498="","",IF(Dashboard!$B$5="Claim Submitted Date",IF(G498&lt;&gt;"",G498,F498),F498))</f>
        <v/>
      </c>
      <c r="M498" s="23">
        <f>IF(OR(A498="",L498="",Dashboard!$B$4=""),"",MAX(0,Dashboard!$B$4-L498))</f>
        <v/>
      </c>
      <c r="N498" s="23">
        <f>IF(M498="","",IF(M498&lt;=30,"0–30 Days",IF(M498&lt;=60,"31–60 Days",IF(M498&lt;=90,"61–90 Days",IF(M498&lt;=120,"91–120 Days","Over 120 Days")))))</f>
        <v/>
      </c>
      <c r="O498" s="44">
        <f>IF(A498="","",IF(N498="0–30 Days",K498,0))</f>
        <v/>
      </c>
      <c r="P498" s="44">
        <f>IF(A498="","",IF(N498="31–60 Days",K498,0))</f>
        <v/>
      </c>
      <c r="Q498" s="44">
        <f>IF(A498="","",IF(N498="61–90 Days",K498,0))</f>
        <v/>
      </c>
      <c r="R498" s="44">
        <f>IF(A498="","",IF(N498="91–120 Days",K498,0))</f>
        <v/>
      </c>
      <c r="S498" s="44">
        <f>IF(A498="","",IF(N498="Over 120 Days",K498,0))</f>
        <v/>
      </c>
      <c r="T498" s="18" t="n"/>
      <c r="U498" s="18" t="n"/>
      <c r="V498" s="42" t="n"/>
      <c r="W498" s="42" t="n"/>
      <c r="X498" s="18" t="n"/>
      <c r="Y498" s="23">
        <f>IF(A498="","",IF(K498&lt;=0,"Closed/Credit",IF(OR(U498="Yes",M498&gt;120,AND(W498&lt;&gt;"",W498&lt;=Dashboard!$B$4)),"Critical",IF(OR(K498&gt;=Dashboard!$B$6,M498&gt;90),"High",IF(OR(M498&gt;60,W498=""),"Medium","Routine")))))</f>
        <v/>
      </c>
      <c r="Z498" s="24" t="n"/>
      <c r="AA498" s="25">
        <f>IF(A498="","",IF(COUNTIF($A$2:$A$501,A498)&gt;1,"Duplicate AR Record ID",IF(B498="","Missing clinic",IF(C498="","Missing account ID",IF(D498="","Missing payer",IF(F498="","Missing service date",IF(H498="","Missing original charge","")))))))</f>
        <v/>
      </c>
    </row>
    <row r="499">
      <c r="A499" s="18" t="n"/>
      <c r="B499" s="18" t="n"/>
      <c r="C499" s="18" t="n"/>
      <c r="D499" s="18" t="n"/>
      <c r="E499" s="18" t="n"/>
      <c r="F499" s="42" t="n"/>
      <c r="G499" s="42" t="n"/>
      <c r="H499" s="43" t="n"/>
      <c r="I499" s="43" t="n"/>
      <c r="J499" s="43" t="n"/>
      <c r="K499" s="44">
        <f>IF(A499="","",H499-I499-J499)</f>
        <v/>
      </c>
      <c r="L499" s="45">
        <f>IF(A499="","",IF(Dashboard!$B$5="Claim Submitted Date",IF(G499&lt;&gt;"",G499,F499),F499))</f>
        <v/>
      </c>
      <c r="M499" s="23">
        <f>IF(OR(A499="",L499="",Dashboard!$B$4=""),"",MAX(0,Dashboard!$B$4-L499))</f>
        <v/>
      </c>
      <c r="N499" s="23">
        <f>IF(M499="","",IF(M499&lt;=30,"0–30 Days",IF(M499&lt;=60,"31–60 Days",IF(M499&lt;=90,"61–90 Days",IF(M499&lt;=120,"91–120 Days","Over 120 Days")))))</f>
        <v/>
      </c>
      <c r="O499" s="44">
        <f>IF(A499="","",IF(N499="0–30 Days",K499,0))</f>
        <v/>
      </c>
      <c r="P499" s="44">
        <f>IF(A499="","",IF(N499="31–60 Days",K499,0))</f>
        <v/>
      </c>
      <c r="Q499" s="44">
        <f>IF(A499="","",IF(N499="61–90 Days",K499,0))</f>
        <v/>
      </c>
      <c r="R499" s="44">
        <f>IF(A499="","",IF(N499="91–120 Days",K499,0))</f>
        <v/>
      </c>
      <c r="S499" s="44">
        <f>IF(A499="","",IF(N499="Over 120 Days",K499,0))</f>
        <v/>
      </c>
      <c r="T499" s="18" t="n"/>
      <c r="U499" s="18" t="n"/>
      <c r="V499" s="42" t="n"/>
      <c r="W499" s="42" t="n"/>
      <c r="X499" s="18" t="n"/>
      <c r="Y499" s="23">
        <f>IF(A499="","",IF(K499&lt;=0,"Closed/Credit",IF(OR(U499="Yes",M499&gt;120,AND(W499&lt;&gt;"",W499&lt;=Dashboard!$B$4)),"Critical",IF(OR(K499&gt;=Dashboard!$B$6,M499&gt;90),"High",IF(OR(M499&gt;60,W499=""),"Medium","Routine")))))</f>
        <v/>
      </c>
      <c r="Z499" s="24" t="n"/>
      <c r="AA499" s="25">
        <f>IF(A499="","",IF(COUNTIF($A$2:$A$501,A499)&gt;1,"Duplicate AR Record ID",IF(B499="","Missing clinic",IF(C499="","Missing account ID",IF(D499="","Missing payer",IF(F499="","Missing service date",IF(H499="","Missing original charge","")))))))</f>
        <v/>
      </c>
    </row>
    <row r="500">
      <c r="A500" s="18" t="n"/>
      <c r="B500" s="18" t="n"/>
      <c r="C500" s="18" t="n"/>
      <c r="D500" s="18" t="n"/>
      <c r="E500" s="18" t="n"/>
      <c r="F500" s="42" t="n"/>
      <c r="G500" s="42" t="n"/>
      <c r="H500" s="43" t="n"/>
      <c r="I500" s="43" t="n"/>
      <c r="J500" s="43" t="n"/>
      <c r="K500" s="44">
        <f>IF(A500="","",H500-I500-J500)</f>
        <v/>
      </c>
      <c r="L500" s="45">
        <f>IF(A500="","",IF(Dashboard!$B$5="Claim Submitted Date",IF(G500&lt;&gt;"",G500,F500),F500))</f>
        <v/>
      </c>
      <c r="M500" s="23">
        <f>IF(OR(A500="",L500="",Dashboard!$B$4=""),"",MAX(0,Dashboard!$B$4-L500))</f>
        <v/>
      </c>
      <c r="N500" s="23">
        <f>IF(M500="","",IF(M500&lt;=30,"0–30 Days",IF(M500&lt;=60,"31–60 Days",IF(M500&lt;=90,"61–90 Days",IF(M500&lt;=120,"91–120 Days","Over 120 Days")))))</f>
        <v/>
      </c>
      <c r="O500" s="44">
        <f>IF(A500="","",IF(N500="0–30 Days",K500,0))</f>
        <v/>
      </c>
      <c r="P500" s="44">
        <f>IF(A500="","",IF(N500="31–60 Days",K500,0))</f>
        <v/>
      </c>
      <c r="Q500" s="44">
        <f>IF(A500="","",IF(N500="61–90 Days",K500,0))</f>
        <v/>
      </c>
      <c r="R500" s="44">
        <f>IF(A500="","",IF(N500="91–120 Days",K500,0))</f>
        <v/>
      </c>
      <c r="S500" s="44">
        <f>IF(A500="","",IF(N500="Over 120 Days",K500,0))</f>
        <v/>
      </c>
      <c r="T500" s="18" t="n"/>
      <c r="U500" s="18" t="n"/>
      <c r="V500" s="42" t="n"/>
      <c r="W500" s="42" t="n"/>
      <c r="X500" s="18" t="n"/>
      <c r="Y500" s="23">
        <f>IF(A500="","",IF(K500&lt;=0,"Closed/Credit",IF(OR(U500="Yes",M500&gt;120,AND(W500&lt;&gt;"",W500&lt;=Dashboard!$B$4)),"Critical",IF(OR(K500&gt;=Dashboard!$B$6,M500&gt;90),"High",IF(OR(M500&gt;60,W500=""),"Medium","Routine")))))</f>
        <v/>
      </c>
      <c r="Z500" s="24" t="n"/>
      <c r="AA500" s="25">
        <f>IF(A500="","",IF(COUNTIF($A$2:$A$501,A500)&gt;1,"Duplicate AR Record ID",IF(B500="","Missing clinic",IF(C500="","Missing account ID",IF(D500="","Missing payer",IF(F500="","Missing service date",IF(H500="","Missing original charge","")))))))</f>
        <v/>
      </c>
    </row>
    <row r="501">
      <c r="A501" s="18" t="n"/>
      <c r="B501" s="18" t="n"/>
      <c r="C501" s="18" t="n"/>
      <c r="D501" s="18" t="n"/>
      <c r="E501" s="18" t="n"/>
      <c r="F501" s="42" t="n"/>
      <c r="G501" s="42" t="n"/>
      <c r="H501" s="43" t="n"/>
      <c r="I501" s="43" t="n"/>
      <c r="J501" s="43" t="n"/>
      <c r="K501" s="44">
        <f>IF(A501="","",H501-I501-J501)</f>
        <v/>
      </c>
      <c r="L501" s="45">
        <f>IF(A501="","",IF(Dashboard!$B$5="Claim Submitted Date",IF(G501&lt;&gt;"",G501,F501),F501))</f>
        <v/>
      </c>
      <c r="M501" s="23">
        <f>IF(OR(A501="",L501="",Dashboard!$B$4=""),"",MAX(0,Dashboard!$B$4-L501))</f>
        <v/>
      </c>
      <c r="N501" s="23">
        <f>IF(M501="","",IF(M501&lt;=30,"0–30 Days",IF(M501&lt;=60,"31–60 Days",IF(M501&lt;=90,"61–90 Days",IF(M501&lt;=120,"91–120 Days","Over 120 Days")))))</f>
        <v/>
      </c>
      <c r="O501" s="44">
        <f>IF(A501="","",IF(N501="0–30 Days",K501,0))</f>
        <v/>
      </c>
      <c r="P501" s="44">
        <f>IF(A501="","",IF(N501="31–60 Days",K501,0))</f>
        <v/>
      </c>
      <c r="Q501" s="44">
        <f>IF(A501="","",IF(N501="61–90 Days",K501,0))</f>
        <v/>
      </c>
      <c r="R501" s="44">
        <f>IF(A501="","",IF(N501="91–120 Days",K501,0))</f>
        <v/>
      </c>
      <c r="S501" s="44">
        <f>IF(A501="","",IF(N501="Over 120 Days",K501,0))</f>
        <v/>
      </c>
      <c r="T501" s="18" t="n"/>
      <c r="U501" s="18" t="n"/>
      <c r="V501" s="42" t="n"/>
      <c r="W501" s="42" t="n"/>
      <c r="X501" s="18" t="n"/>
      <c r="Y501" s="23">
        <f>IF(A501="","",IF(K501&lt;=0,"Closed/Credit",IF(OR(U501="Yes",M501&gt;120,AND(W501&lt;&gt;"",W501&lt;=Dashboard!$B$4)),"Critical",IF(OR(K501&gt;=Dashboard!$B$6,M501&gt;90),"High",IF(OR(M501&gt;60,W501=""),"Medium","Routine")))))</f>
        <v/>
      </c>
      <c r="Z501" s="24" t="n"/>
      <c r="AA501" s="25">
        <f>IF(A501="","",IF(COUNTIF($A$2:$A$501,A501)&gt;1,"Duplicate AR Record ID",IF(B501="","Missing clinic",IF(C501="","Missing account ID",IF(D501="","Missing payer",IF(F501="","Missing service date",IF(H501="","Missing original charge","")))))))</f>
        <v/>
      </c>
    </row>
  </sheetData>
  <autoFilter ref="A1:AA501"/>
  <dataValidations count="6">
    <dataValidation sqref="B2:B501" showDropDown="0" showInputMessage="0" showErrorMessage="0" allowBlank="0" type="list">
      <formula1>'Lists &amp; Checks'!$A$2:$A$5</formula1>
    </dataValidation>
    <dataValidation sqref="D2:D501" showDropDown="0" showInputMessage="0" showErrorMessage="0" allowBlank="0" type="list">
      <formula1>'Lists &amp; Checks'!$B$2:$B$8</formula1>
    </dataValidation>
    <dataValidation sqref="E2:E501" showDropDown="0" showInputMessage="0" showErrorMessage="0" allowBlank="0" type="list">
      <formula1>'Lists &amp; Checks'!$C$2:$C$6</formula1>
    </dataValidation>
    <dataValidation sqref="T2:T501" showDropDown="0" showInputMessage="0" showErrorMessage="0" allowBlank="0" type="list">
      <formula1>'Lists &amp; Checks'!$D$2:$D$8</formula1>
    </dataValidation>
    <dataValidation sqref="U2:U501" showDropDown="0" showInputMessage="0" showErrorMessage="0" allowBlank="0" type="list">
      <formula1>'Lists &amp; Checks'!$E$2:$E$3</formula1>
    </dataValidation>
    <dataValidation sqref="X2:X501" showDropDown="0" showInputMessage="0" showErrorMessage="0" allowBlank="0" type="list">
      <formula1>'Lists &amp; Checks'!$F$2:$F$8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1" t="inlineStr">
        <is>
          <t>Clinics</t>
        </is>
      </c>
      <c r="B1" s="11" t="inlineStr">
        <is>
          <t>Payers</t>
        </is>
      </c>
      <c r="C1" s="11" t="inlineStr">
        <is>
          <t>Financial Classes</t>
        </is>
      </c>
      <c r="D1" s="11" t="inlineStr">
        <is>
          <t>Claim Statuses</t>
        </is>
      </c>
      <c r="E1" s="11" t="inlineStr">
        <is>
          <t>Denial Flags</t>
        </is>
      </c>
      <c r="F1" s="11" t="inlineStr">
        <is>
          <t>Owners</t>
        </is>
      </c>
      <c r="H1" s="26" t="inlineStr">
        <is>
          <t>Review Check</t>
        </is>
      </c>
      <c r="I1" s="26" t="inlineStr">
        <is>
          <t>Result</t>
        </is>
      </c>
      <c r="J1" s="26" t="inlineStr">
        <is>
          <t>Status</t>
        </is>
      </c>
    </row>
    <row r="2">
      <c r="A2" s="27" t="inlineStr">
        <is>
          <t>Cedar Grove Family Clinic</t>
        </is>
      </c>
      <c r="B2" s="27" t="inlineStr">
        <is>
          <t>Blue Mesa Health Plan</t>
        </is>
      </c>
      <c r="C2" s="27" t="inlineStr">
        <is>
          <t>Commercial</t>
        </is>
      </c>
      <c r="D2" s="27" t="inlineStr">
        <is>
          <t>Submitted</t>
        </is>
      </c>
      <c r="E2" s="27" t="inlineStr">
        <is>
          <t>Yes</t>
        </is>
      </c>
      <c r="F2" s="27" t="inlineStr">
        <is>
          <t>Avery Cole</t>
        </is>
      </c>
      <c r="H2" s="28" t="inlineStr">
        <is>
          <t>Duplicate AR Record IDs</t>
        </is>
      </c>
      <c r="I2" s="28">
        <f>COUNTIF('AR Detail'!$AA$2:$AA$501,"Duplicate AR Record ID")</f>
        <v/>
      </c>
      <c r="J2" s="28">
        <f>IF(I2=0,"OK","Review")</f>
        <v/>
      </c>
    </row>
    <row r="3">
      <c r="A3" s="27" t="inlineStr">
        <is>
          <t>Lakeview Medical Office</t>
        </is>
      </c>
      <c r="B3" s="27" t="inlineStr">
        <is>
          <t>Northstar Commercial</t>
        </is>
      </c>
      <c r="C3" s="27" t="inlineStr">
        <is>
          <t>Medicare Advantage</t>
        </is>
      </c>
      <c r="D3" s="27" t="inlineStr">
        <is>
          <t>Pending Payer</t>
        </is>
      </c>
      <c r="E3" s="27" t="inlineStr">
        <is>
          <t>No</t>
        </is>
      </c>
      <c r="F3" s="27" t="inlineStr">
        <is>
          <t>Jordan Lee</t>
        </is>
      </c>
      <c r="H3" s="28" t="inlineStr">
        <is>
          <t>Missing Required Fields</t>
        </is>
      </c>
      <c r="I3" s="28">
        <f>COUNTIF('AR Detail'!$AA$2:$AA$501,"Missing*")</f>
        <v/>
      </c>
      <c r="J3" s="28">
        <f>IF(I3=0,"OK","Review")</f>
        <v/>
      </c>
    </row>
    <row r="4">
      <c r="A4" s="27" t="inlineStr">
        <is>
          <t>Pine Street Primary Care</t>
        </is>
      </c>
      <c r="B4" s="27" t="inlineStr">
        <is>
          <t>HarborPoint Medicare Advantage</t>
        </is>
      </c>
      <c r="C4" s="27" t="inlineStr">
        <is>
          <t>Medicaid Managed Care</t>
        </is>
      </c>
      <c r="D4" s="27" t="inlineStr">
        <is>
          <t>Denied</t>
        </is>
      </c>
      <c r="F4" s="27" t="inlineStr">
        <is>
          <t>Morgan Reed</t>
        </is>
      </c>
      <c r="H4" s="28" t="inlineStr">
        <is>
          <t>Future or Inconsistent Dates</t>
        </is>
      </c>
      <c r="I4" s="28">
        <f>COUNTIF('AR Detail'!$AA$2:$AA$501,"*date*")</f>
        <v/>
      </c>
      <c r="J4" s="28">
        <f>IF(I4=0,"OK","Review")</f>
        <v/>
      </c>
    </row>
    <row r="5">
      <c r="A5" s="27" t="inlineStr">
        <is>
          <t>Westfield Internal Medicine</t>
        </is>
      </c>
      <c r="B5" s="27" t="inlineStr">
        <is>
          <t>Evergreen Medicaid Plan</t>
        </is>
      </c>
      <c r="C5" s="27" t="inlineStr">
        <is>
          <t>Self-Pay</t>
        </is>
      </c>
      <c r="D5" s="27" t="inlineStr">
        <is>
          <t>Appeal Submitted</t>
        </is>
      </c>
      <c r="F5" s="27" t="inlineStr">
        <is>
          <t>Casey Brooks</t>
        </is>
      </c>
      <c r="H5" s="28" t="inlineStr">
        <is>
          <t>Negative Transaction Inputs</t>
        </is>
      </c>
      <c r="I5" s="28">
        <f>COUNTIF('AR Detail'!$AA$2:$AA$501,"Negative transaction input")</f>
        <v/>
      </c>
      <c r="J5" s="28">
        <f>IF(I5=0,"OK","Review")</f>
        <v/>
      </c>
    </row>
    <row r="6">
      <c r="B6" s="27" t="inlineStr">
        <is>
          <t>Pioneer Employer Health</t>
        </is>
      </c>
      <c r="C6" s="27" t="inlineStr">
        <is>
          <t>Other</t>
        </is>
      </c>
      <c r="D6" s="27" t="inlineStr">
        <is>
          <t>Payment Plan</t>
        </is>
      </c>
      <c r="F6" s="27" t="inlineStr">
        <is>
          <t>Riley Grant</t>
        </is>
      </c>
      <c r="H6" s="28" t="inlineStr">
        <is>
          <t>Bucket Reconciliation Difference</t>
        </is>
      </c>
      <c r="I6" s="28">
        <f>SUM('AR Detail'!$K$2:$K$501)-SUM('AR Detail'!$O$2:$S$501)</f>
        <v/>
      </c>
      <c r="J6" s="28">
        <f>IF(ABS(I6)&lt;0.01,"OK","Review")</f>
        <v/>
      </c>
    </row>
    <row r="7">
      <c r="B7" s="27" t="inlineStr">
        <is>
          <t>Summit Senior Plan</t>
        </is>
      </c>
      <c r="D7" s="27" t="inlineStr">
        <is>
          <t>Paid</t>
        </is>
      </c>
      <c r="F7" s="27" t="inlineStr">
        <is>
          <t>Taylor Quinn</t>
        </is>
      </c>
      <c r="H7" s="28" t="inlineStr">
        <is>
          <t>Dashboard Total Difference</t>
        </is>
      </c>
      <c r="I7" s="28">
        <f>Dashboard!$B$10-SUMIF('AR Detail'!$K$2:$K$501,"&gt;0",'AR Detail'!$K$2:$K$501)</f>
        <v/>
      </c>
      <c r="J7" s="28">
        <f>IF(ABS(I7)&lt;0.01,"OK","Review")</f>
        <v/>
      </c>
    </row>
    <row r="8">
      <c r="B8" s="27" t="inlineStr">
        <is>
          <t>Self-Pay</t>
        </is>
      </c>
      <c r="D8" s="27" t="inlineStr">
        <is>
          <t>Closed</t>
        </is>
      </c>
      <c r="F8" s="27" t="inlineStr">
        <is>
          <t>Jamie Parker</t>
        </is>
      </c>
      <c r="H8" s="28" t="inlineStr">
        <is>
          <t>Prepared Capacity</t>
        </is>
      </c>
      <c r="I8" s="28" t="inlineStr">
        <is>
          <t>Rows 2–501</t>
        </is>
      </c>
      <c r="J8" s="28" t="inlineStr">
        <is>
          <t>500 prepared rows</t>
        </is>
      </c>
    </row>
    <row r="9">
      <c r="H9" s="28" t="inlineStr">
        <is>
          <t>As of Date Entered</t>
        </is>
      </c>
      <c r="I9" s="28">
        <f>IF(Dashboard!$B$4="","Missing","Entered")</f>
        <v/>
      </c>
      <c r="J9" s="28">
        <f>IF(I9="Entered","OK","Review")</f>
        <v/>
      </c>
    </row>
    <row r="10">
      <c r="H10" s="29" t="inlineStr">
        <is>
          <t>Overall Review</t>
        </is>
      </c>
      <c r="I10" s="29">
        <f>COUNTIF(J2:J7,"Review")+COUNTIF(J9,"Review")</f>
        <v/>
      </c>
      <c r="J10" s="29">
        <f>IF(I10=0,"OK","Review")</f>
        <v/>
      </c>
    </row>
    <row r="11">
      <c r="H11" s="30" t="inlineStr"/>
      <c r="I11" s="30" t="inlineStr"/>
      <c r="J11" s="30">
        <f>IF(H11="","",IF(I11=0,"OK","Review"))</f>
        <v/>
      </c>
    </row>
    <row r="12">
      <c r="H12" s="30" t="inlineStr"/>
      <c r="I12" s="30" t="inlineStr"/>
      <c r="J12" s="30">
        <f>IF(H12="","",IF(I12=0,"OK","Review"))</f>
        <v/>
      </c>
    </row>
    <row r="13">
      <c r="H13" s="30" t="inlineStr"/>
      <c r="I13" s="30" t="inlineStr"/>
      <c r="J13" s="30">
        <f>IF(H13="","",IF(I13=0,"OK","Review"))</f>
        <v/>
      </c>
    </row>
    <row r="14">
      <c r="H14" s="30" t="inlineStr"/>
      <c r="I14" s="30" t="inlineStr"/>
      <c r="J14" s="30">
        <f>IF(H14="","",IF(I14=0,"OK","Review"))</f>
        <v/>
      </c>
    </row>
    <row r="15">
      <c r="H15" s="30" t="inlineStr"/>
      <c r="I15" s="30" t="inlineStr"/>
      <c r="J15" s="30">
        <f>IF(H15="","",IF(I15=0,"OK","Review"))</f>
        <v/>
      </c>
    </row>
    <row r="16">
      <c r="H16" s="30" t="inlineStr"/>
      <c r="I16" s="30" t="inlineStr"/>
      <c r="J16" s="30">
        <f>IF(H16="","",IF(I16=0,"OK","Review"))</f>
        <v/>
      </c>
    </row>
    <row r="17">
      <c r="H17" s="30" t="inlineStr"/>
      <c r="I17" s="30" t="inlineStr"/>
      <c r="J17" s="30">
        <f>IF(H17="","",IF(I17=0,"OK","Review"))</f>
        <v/>
      </c>
    </row>
    <row r="18">
      <c r="H18" s="30" t="inlineStr"/>
      <c r="I18" s="30" t="inlineStr"/>
      <c r="J18" s="30">
        <f>IF(H18="","",IF(I18=0,"OK","Review"))</f>
        <v/>
      </c>
    </row>
    <row r="19">
      <c r="H19" s="30" t="inlineStr"/>
      <c r="I19" s="30" t="inlineStr"/>
      <c r="J19" s="30">
        <f>IF(H19="","",IF(I19=0,"OK","Review"))</f>
        <v/>
      </c>
    </row>
    <row r="20">
      <c r="H20" s="30" t="inlineStr"/>
      <c r="I20" s="30" t="inlineStr"/>
      <c r="J20" s="30">
        <f>IF(H20="","",IF(I20=0,"OK","Review"))</f>
        <v/>
      </c>
    </row>
    <row r="21">
      <c r="H21" s="30" t="inlineStr"/>
      <c r="I21" s="30" t="inlineStr"/>
      <c r="J21" s="30">
        <f>IF(H21="","",IF(I21=0,"OK","Review"))</f>
        <v/>
      </c>
    </row>
    <row r="22">
      <c r="H22" s="30" t="inlineStr"/>
      <c r="I22" s="30" t="inlineStr"/>
      <c r="J22" s="30">
        <f>IF(H22="","",IF(I22=0,"OK","Review"))</f>
        <v/>
      </c>
    </row>
    <row r="23">
      <c r="H23" s="30" t="inlineStr"/>
      <c r="I23" s="30" t="inlineStr"/>
      <c r="J23" s="30">
        <f>IF(H23="","",IF(I23=0,"OK","Review"))</f>
        <v/>
      </c>
    </row>
    <row r="24">
      <c r="H24" s="30" t="inlineStr"/>
      <c r="I24" s="30" t="inlineStr"/>
      <c r="J24" s="30">
        <f>IF(H24="","",IF(I24=0,"OK","Review"))</f>
        <v/>
      </c>
    </row>
    <row r="25">
      <c r="H25" s="30" t="inlineStr"/>
      <c r="I25" s="30" t="inlineStr"/>
      <c r="J25" s="30">
        <f>IF(H25="","",IF(I25=0,"OK","Review"))</f>
        <v/>
      </c>
    </row>
    <row r="26">
      <c r="H26" s="30" t="inlineStr"/>
      <c r="I26" s="30" t="inlineStr"/>
      <c r="J26" s="30">
        <f>IF(H26="","",IF(I26=0,"OK","Review"))</f>
        <v/>
      </c>
    </row>
    <row r="27">
      <c r="H27" s="30" t="inlineStr"/>
      <c r="I27" s="30" t="inlineStr"/>
      <c r="J27" s="30">
        <f>IF(H27="","",IF(I27=0,"OK","Review"))</f>
        <v/>
      </c>
    </row>
    <row r="28">
      <c r="H28" s="30" t="inlineStr"/>
      <c r="I28" s="30" t="inlineStr"/>
      <c r="J28" s="30">
        <f>IF(H28="","",IF(I28=0,"OK","Review"))</f>
        <v/>
      </c>
    </row>
    <row r="29">
      <c r="H29" s="30" t="inlineStr"/>
      <c r="I29" s="30" t="inlineStr"/>
      <c r="J29" s="30">
        <f>IF(H29="","",IF(I29=0,"OK","Review"))</f>
        <v/>
      </c>
    </row>
    <row r="30">
      <c r="H30" s="30" t="inlineStr"/>
      <c r="I30" s="30" t="inlineStr"/>
      <c r="J30" s="30">
        <f>IF(H30="","",IF(I30=0,"OK","Review"))</f>
        <v/>
      </c>
    </row>
    <row r="31">
      <c r="H31" s="30" t="inlineStr"/>
      <c r="I31" s="30" t="inlineStr"/>
      <c r="J31" s="30">
        <f>IF(H31="","",IF(I31=0,"OK","Review"))</f>
        <v/>
      </c>
    </row>
    <row r="32">
      <c r="H32" s="30" t="inlineStr"/>
      <c r="I32" s="30" t="inlineStr"/>
      <c r="J32" s="30">
        <f>IF(H32="","",IF(I32=0,"OK","Review"))</f>
        <v/>
      </c>
    </row>
    <row r="33">
      <c r="H33" s="30" t="inlineStr"/>
      <c r="I33" s="30" t="inlineStr"/>
      <c r="J33" s="30">
        <f>IF(H33="","",IF(I33=0,"OK","Review"))</f>
        <v/>
      </c>
    </row>
    <row r="34">
      <c r="H34" s="30" t="inlineStr"/>
      <c r="I34" s="30" t="inlineStr"/>
      <c r="J34" s="30">
        <f>IF(H34="","",IF(I34=0,"OK","Review"))</f>
        <v/>
      </c>
    </row>
    <row r="35">
      <c r="H35" s="30" t="inlineStr"/>
      <c r="I35" s="30" t="inlineStr"/>
      <c r="J35" s="30">
        <f>IF(H35="","",IF(I35=0,"OK","Review"))</f>
        <v/>
      </c>
    </row>
    <row r="36">
      <c r="H36" s="30" t="inlineStr"/>
      <c r="I36" s="30" t="inlineStr"/>
      <c r="J36" s="30">
        <f>IF(H36="","",IF(I36=0,"OK","Review"))</f>
        <v/>
      </c>
    </row>
    <row r="37">
      <c r="H37" s="30" t="inlineStr"/>
      <c r="I37" s="30" t="inlineStr"/>
      <c r="J37" s="30">
        <f>IF(H37="","",IF(I37=0,"OK","Review"))</f>
        <v/>
      </c>
    </row>
    <row r="38">
      <c r="H38" s="30" t="inlineStr"/>
      <c r="I38" s="30" t="inlineStr"/>
      <c r="J38" s="30">
        <f>IF(H38="","",IF(I38=0,"OK","Review"))</f>
        <v/>
      </c>
    </row>
    <row r="39">
      <c r="H39" s="30" t="inlineStr"/>
      <c r="I39" s="30" t="inlineStr"/>
      <c r="J39" s="30">
        <f>IF(H39="","",IF(I39=0,"OK","Review"))</f>
        <v/>
      </c>
    </row>
    <row r="40">
      <c r="H40" s="30" t="inlineStr"/>
      <c r="I40" s="30" t="inlineStr"/>
      <c r="J40" s="30">
        <f>IF(H40="","",IF(I40=0,"OK","Review"))</f>
        <v/>
      </c>
    </row>
    <row r="41">
      <c r="H41" s="30" t="inlineStr"/>
      <c r="I41" s="30" t="inlineStr"/>
      <c r="J41" s="30">
        <f>IF(H41="","",IF(I41=0,"OK","Review"))</f>
        <v/>
      </c>
    </row>
    <row r="42">
      <c r="H42" s="30" t="inlineStr"/>
      <c r="I42" s="30" t="inlineStr"/>
      <c r="J42" s="30">
        <f>IF(H42="","",IF(I42=0,"OK","Review"))</f>
        <v/>
      </c>
    </row>
    <row r="43">
      <c r="H43" s="30" t="inlineStr"/>
      <c r="I43" s="30" t="inlineStr"/>
      <c r="J43" s="30">
        <f>IF(H43="","",IF(I43=0,"OK","Review"))</f>
        <v/>
      </c>
    </row>
    <row r="44">
      <c r="H44" s="30" t="inlineStr"/>
      <c r="I44" s="30" t="inlineStr"/>
      <c r="J44" s="30">
        <f>IF(H44="","",IF(I44=0,"OK","Review"))</f>
        <v/>
      </c>
    </row>
    <row r="45">
      <c r="H45" s="30" t="inlineStr"/>
      <c r="I45" s="30" t="inlineStr"/>
      <c r="J45" s="30">
        <f>IF(H45="","",IF(I45=0,"OK","Review"))</f>
        <v/>
      </c>
    </row>
    <row r="46">
      <c r="H46" s="30" t="inlineStr"/>
      <c r="I46" s="30" t="inlineStr"/>
      <c r="J46" s="30">
        <f>IF(H46="","",IF(I46=0,"OK","Review"))</f>
        <v/>
      </c>
    </row>
    <row r="47">
      <c r="H47" s="30" t="inlineStr"/>
      <c r="I47" s="30" t="inlineStr"/>
      <c r="J47" s="30">
        <f>IF(H47="","",IF(I47=0,"OK","Review"))</f>
        <v/>
      </c>
    </row>
    <row r="48">
      <c r="H48" s="30" t="inlineStr"/>
      <c r="I48" s="30" t="inlineStr"/>
      <c r="J48" s="30">
        <f>IF(H48="","",IF(I48=0,"OK","Review"))</f>
        <v/>
      </c>
    </row>
    <row r="49">
      <c r="H49" s="30" t="inlineStr"/>
      <c r="I49" s="30" t="inlineStr"/>
      <c r="J49" s="30">
        <f>IF(H49="","",IF(I49=0,"OK","Review"))</f>
        <v/>
      </c>
    </row>
    <row r="50">
      <c r="H50" s="30" t="inlineStr"/>
      <c r="I50" s="30" t="inlineStr"/>
      <c r="J50" s="30">
        <f>IF(H50="","",IF(I50=0,"OK","Review"))</f>
        <v/>
      </c>
    </row>
    <row r="51">
      <c r="H51" s="30" t="inlineStr"/>
      <c r="I51" s="30" t="inlineStr"/>
      <c r="J51" s="30">
        <f>IF(H51="","",IF(I51=0,"OK","Review"))</f>
        <v/>
      </c>
    </row>
    <row r="52">
      <c r="H52" s="30" t="inlineStr"/>
      <c r="I52" s="30" t="inlineStr"/>
      <c r="J52" s="30">
        <f>IF(H52="","",IF(I52=0,"OK","Review"))</f>
        <v/>
      </c>
    </row>
    <row r="53">
      <c r="H53" s="30" t="inlineStr"/>
      <c r="I53" s="30" t="inlineStr"/>
      <c r="J53" s="30">
        <f>IF(H53="","",IF(I53=0,"OK","Review"))</f>
        <v/>
      </c>
    </row>
    <row r="54">
      <c r="H54" s="30" t="inlineStr"/>
      <c r="I54" s="30" t="inlineStr"/>
      <c r="J54" s="30">
        <f>IF(H54="","",IF(I54=0,"OK","Review"))</f>
        <v/>
      </c>
    </row>
    <row r="55">
      <c r="H55" s="30" t="inlineStr"/>
      <c r="I55" s="30" t="inlineStr"/>
      <c r="J55" s="30">
        <f>IF(H55="","",IF(I55=0,"OK","Review"))</f>
        <v/>
      </c>
    </row>
    <row r="56">
      <c r="H56" s="30" t="inlineStr"/>
      <c r="I56" s="30" t="inlineStr"/>
      <c r="J56" s="30">
        <f>IF(H56="","",IF(I56=0,"OK","Review"))</f>
        <v/>
      </c>
    </row>
    <row r="57">
      <c r="H57" s="30" t="inlineStr"/>
      <c r="I57" s="30" t="inlineStr"/>
      <c r="J57" s="30">
        <f>IF(H57="","",IF(I57=0,"OK","Review"))</f>
        <v/>
      </c>
    </row>
    <row r="58">
      <c r="H58" s="30" t="inlineStr"/>
      <c r="I58" s="30" t="inlineStr"/>
      <c r="J58" s="30">
        <f>IF(H58="","",IF(I58=0,"OK","Review"))</f>
        <v/>
      </c>
    </row>
    <row r="59">
      <c r="H59" s="30" t="inlineStr"/>
      <c r="I59" s="30" t="inlineStr"/>
      <c r="J59" s="30">
        <f>IF(H59="","",IF(I59=0,"OK","Review"))</f>
        <v/>
      </c>
    </row>
    <row r="60">
      <c r="H60" s="30" t="inlineStr"/>
      <c r="I60" s="30" t="inlineStr"/>
      <c r="J60" s="30">
        <f>IF(H60="","",IF(I60=0,"OK","Review"))</f>
        <v/>
      </c>
    </row>
    <row r="61">
      <c r="H61" s="30" t="inlineStr"/>
      <c r="I61" s="30" t="inlineStr"/>
      <c r="J61" s="30">
        <f>IF(H61="","",IF(I61=0,"OK","Review"))</f>
        <v/>
      </c>
    </row>
    <row r="62">
      <c r="H62" s="30" t="inlineStr"/>
      <c r="I62" s="30" t="inlineStr"/>
      <c r="J62" s="30">
        <f>IF(H62="","",IF(I62=0,"OK","Review"))</f>
        <v/>
      </c>
    </row>
    <row r="63">
      <c r="H63" s="30" t="inlineStr"/>
      <c r="I63" s="30" t="inlineStr"/>
      <c r="J63" s="30">
        <f>IF(H63="","",IF(I63=0,"OK","Review"))</f>
        <v/>
      </c>
    </row>
    <row r="64">
      <c r="H64" s="30" t="inlineStr"/>
      <c r="I64" s="30" t="inlineStr"/>
      <c r="J64" s="30">
        <f>IF(H64="","",IF(I64=0,"OK","Review"))</f>
        <v/>
      </c>
    </row>
    <row r="65">
      <c r="H65" s="30" t="inlineStr"/>
      <c r="I65" s="30" t="inlineStr"/>
      <c r="J65" s="30">
        <f>IF(H65="","",IF(I65=0,"OK","Review"))</f>
        <v/>
      </c>
    </row>
    <row r="66">
      <c r="H66" s="30" t="inlineStr"/>
      <c r="I66" s="30" t="inlineStr"/>
      <c r="J66" s="30">
        <f>IF(H66="","",IF(I66=0,"OK","Review"))</f>
        <v/>
      </c>
    </row>
    <row r="67">
      <c r="H67" s="30" t="inlineStr"/>
      <c r="I67" s="30" t="inlineStr"/>
      <c r="J67" s="30">
        <f>IF(H67="","",IF(I67=0,"OK","Review"))</f>
        <v/>
      </c>
    </row>
    <row r="68">
      <c r="H68" s="30" t="inlineStr"/>
      <c r="I68" s="30" t="inlineStr"/>
      <c r="J68" s="30">
        <f>IF(H68="","",IF(I68=0,"OK","Review"))</f>
        <v/>
      </c>
    </row>
    <row r="69">
      <c r="H69" s="30" t="inlineStr"/>
      <c r="I69" s="30" t="inlineStr"/>
      <c r="J69" s="30">
        <f>IF(H69="","",IF(I69=0,"OK","Review"))</f>
        <v/>
      </c>
    </row>
    <row r="70">
      <c r="H70" s="30" t="inlineStr"/>
      <c r="I70" s="30" t="inlineStr"/>
      <c r="J70" s="30">
        <f>IF(H70="","",IF(I70=0,"OK","Review"))</f>
        <v/>
      </c>
    </row>
    <row r="71">
      <c r="H71" s="30" t="inlineStr"/>
      <c r="I71" s="30" t="inlineStr"/>
      <c r="J71" s="30">
        <f>IF(H71="","",IF(I71=0,"OK","Review"))</f>
        <v/>
      </c>
    </row>
    <row r="72">
      <c r="H72" s="30" t="inlineStr"/>
      <c r="I72" s="30" t="inlineStr"/>
      <c r="J72" s="30">
        <f>IF(H72="","",IF(I72=0,"OK","Review"))</f>
        <v/>
      </c>
    </row>
    <row r="73">
      <c r="H73" s="30" t="inlineStr"/>
      <c r="I73" s="30" t="inlineStr"/>
      <c r="J73" s="30">
        <f>IF(H73="","",IF(I73=0,"OK","Review"))</f>
        <v/>
      </c>
    </row>
    <row r="74">
      <c r="H74" s="30" t="inlineStr"/>
      <c r="I74" s="30" t="inlineStr"/>
      <c r="J74" s="30">
        <f>IF(H74="","",IF(I74=0,"OK","Review"))</f>
        <v/>
      </c>
    </row>
    <row r="75">
      <c r="H75" s="30" t="inlineStr"/>
      <c r="I75" s="30" t="inlineStr"/>
      <c r="J75" s="30">
        <f>IF(H75="","",IF(I75=0,"OK","Review"))</f>
        <v/>
      </c>
    </row>
    <row r="76">
      <c r="H76" s="30" t="inlineStr"/>
      <c r="I76" s="30" t="inlineStr"/>
      <c r="J76" s="30">
        <f>IF(H76="","",IF(I76=0,"OK","Review"))</f>
        <v/>
      </c>
    </row>
    <row r="77">
      <c r="H77" s="30" t="inlineStr"/>
      <c r="I77" s="30" t="inlineStr"/>
      <c r="J77" s="30">
        <f>IF(H77="","",IF(I77=0,"OK","Review"))</f>
        <v/>
      </c>
    </row>
    <row r="78">
      <c r="H78" s="30" t="inlineStr"/>
      <c r="I78" s="30" t="inlineStr"/>
      <c r="J78" s="30">
        <f>IF(H78="","",IF(I78=0,"OK","Review"))</f>
        <v/>
      </c>
    </row>
    <row r="79">
      <c r="H79" s="30" t="inlineStr"/>
      <c r="I79" s="30" t="inlineStr"/>
      <c r="J79" s="30">
        <f>IF(H79="","",IF(I79=0,"OK","Review"))</f>
        <v/>
      </c>
    </row>
    <row r="80">
      <c r="H80" s="30" t="inlineStr"/>
      <c r="I80" s="30" t="inlineStr"/>
      <c r="J80" s="30">
        <f>IF(H80="","",IF(I80=0,"OK","Review"))</f>
        <v/>
      </c>
    </row>
    <row r="81">
      <c r="H81" s="30" t="inlineStr"/>
      <c r="I81" s="30" t="inlineStr"/>
      <c r="J81" s="30">
        <f>IF(H81="","",IF(I81=0,"OK","Review"))</f>
        <v/>
      </c>
    </row>
    <row r="82">
      <c r="H82" s="30" t="inlineStr"/>
      <c r="I82" s="30" t="inlineStr"/>
      <c r="J82" s="30">
        <f>IF(H82="","",IF(I82=0,"OK","Review"))</f>
        <v/>
      </c>
    </row>
    <row r="83">
      <c r="H83" s="30" t="inlineStr"/>
      <c r="I83" s="30" t="inlineStr"/>
      <c r="J83" s="30">
        <f>IF(H83="","",IF(I83=0,"OK","Review"))</f>
        <v/>
      </c>
    </row>
    <row r="84">
      <c r="H84" s="30" t="inlineStr"/>
      <c r="I84" s="30" t="inlineStr"/>
      <c r="J84" s="30">
        <f>IF(H84="","",IF(I84=0,"OK","Review"))</f>
        <v/>
      </c>
    </row>
    <row r="85">
      <c r="H85" s="30" t="inlineStr"/>
      <c r="I85" s="30" t="inlineStr"/>
      <c r="J85" s="30">
        <f>IF(H85="","",IF(I85=0,"OK","Review"))</f>
        <v/>
      </c>
    </row>
    <row r="86">
      <c r="H86" s="30" t="inlineStr"/>
      <c r="I86" s="30" t="inlineStr"/>
      <c r="J86" s="30">
        <f>IF(H86="","",IF(I86=0,"OK","Review"))</f>
        <v/>
      </c>
    </row>
    <row r="87">
      <c r="H87" s="30" t="inlineStr"/>
      <c r="I87" s="30" t="inlineStr"/>
      <c r="J87" s="30">
        <f>IF(H87="","",IF(I87=0,"OK","Review"))</f>
        <v/>
      </c>
    </row>
    <row r="88">
      <c r="H88" s="30" t="inlineStr"/>
      <c r="I88" s="30" t="inlineStr"/>
      <c r="J88" s="30">
        <f>IF(H88="","",IF(I88=0,"OK","Review"))</f>
        <v/>
      </c>
    </row>
    <row r="89">
      <c r="H89" s="30" t="inlineStr"/>
      <c r="I89" s="30" t="inlineStr"/>
      <c r="J89" s="30">
        <f>IF(H89="","",IF(I89=0,"OK","Review"))</f>
        <v/>
      </c>
    </row>
    <row r="90">
      <c r="H90" s="30" t="inlineStr"/>
      <c r="I90" s="30" t="inlineStr"/>
      <c r="J90" s="30">
        <f>IF(H90="","",IF(I90=0,"OK","Review"))</f>
        <v/>
      </c>
    </row>
    <row r="91">
      <c r="H91" s="30" t="inlineStr"/>
      <c r="I91" s="30" t="inlineStr"/>
      <c r="J91" s="30">
        <f>IF(H91="","",IF(I91=0,"OK","Review"))</f>
        <v/>
      </c>
    </row>
    <row r="92">
      <c r="H92" s="30" t="inlineStr"/>
      <c r="I92" s="30" t="inlineStr"/>
      <c r="J92" s="30">
        <f>IF(H92="","",IF(I92=0,"OK","Review"))</f>
        <v/>
      </c>
    </row>
    <row r="93">
      <c r="H93" s="30" t="inlineStr"/>
      <c r="I93" s="30" t="inlineStr"/>
      <c r="J93" s="30">
        <f>IF(H93="","",IF(I93=0,"OK","Review"))</f>
        <v/>
      </c>
    </row>
    <row r="94">
      <c r="H94" s="30" t="inlineStr"/>
      <c r="I94" s="30" t="inlineStr"/>
      <c r="J94" s="30">
        <f>IF(H94="","",IF(I94=0,"OK","Review"))</f>
        <v/>
      </c>
    </row>
    <row r="95">
      <c r="H95" s="30" t="inlineStr"/>
      <c r="I95" s="30" t="inlineStr"/>
      <c r="J95" s="30">
        <f>IF(H95="","",IF(I95=0,"OK","Review"))</f>
        <v/>
      </c>
    </row>
    <row r="96">
      <c r="H96" s="30" t="inlineStr"/>
      <c r="I96" s="30" t="inlineStr"/>
      <c r="J96" s="30">
        <f>IF(H96="","",IF(I96=0,"OK","Review"))</f>
        <v/>
      </c>
    </row>
    <row r="97">
      <c r="H97" s="30" t="inlineStr"/>
      <c r="I97" s="30" t="inlineStr"/>
      <c r="J97" s="30">
        <f>IF(H97="","",IF(I97=0,"OK","Review"))</f>
        <v/>
      </c>
    </row>
    <row r="98">
      <c r="H98" s="30" t="inlineStr"/>
      <c r="I98" s="30" t="inlineStr"/>
      <c r="J98" s="30">
        <f>IF(H98="","",IF(I98=0,"OK","Review"))</f>
        <v/>
      </c>
    </row>
    <row r="99">
      <c r="H99" s="30" t="inlineStr"/>
      <c r="I99" s="30" t="inlineStr"/>
      <c r="J99" s="30">
        <f>IF(H99="","",IF(I99=0,"OK","Review"))</f>
        <v/>
      </c>
    </row>
    <row r="100">
      <c r="H100" s="30" t="inlineStr"/>
      <c r="I100" s="30" t="inlineStr"/>
      <c r="J100" s="30">
        <f>IF(H100="","",IF(I100=0,"OK","Review"))</f>
        <v/>
      </c>
    </row>
    <row r="101">
      <c r="H101" s="30" t="inlineStr"/>
      <c r="I101" s="30" t="inlineStr"/>
      <c r="J101" s="30">
        <f>IF(H101="","",IF(I101=0,"OK","Review"))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31" t="inlineStr">
        <is>
          <t>Accounts Receivable Aging Workbook Instructions</t>
        </is>
      </c>
    </row>
    <row r="3">
      <c r="A3" s="26" t="inlineStr">
        <is>
          <t>Section 1: Recommended workflow</t>
        </is>
      </c>
      <c r="B3" s="32" t="inlineStr">
        <is>
          <t>Set dashboard options, enter one accounts receivable record per row, review calculated aging results, and resolve identified follow-up or data-quality issues.</t>
        </is>
      </c>
    </row>
    <row r="4">
      <c r="A4" s="26" t="inlineStr">
        <is>
          <t>Section 2: Key definitions</t>
        </is>
      </c>
      <c r="B4" s="32" t="inlineStr">
        <is>
          <t>Current Balance equals Original Charge minus Payments minus Adjustments. Positive balances represent open accounts receivable. Negative balances represent credits.</t>
        </is>
      </c>
    </row>
    <row r="5">
      <c r="A5" s="26" t="inlineStr">
        <is>
          <t>Section 3: Aging buckets</t>
        </is>
      </c>
      <c r="B5" s="32" t="inlineStr">
        <is>
          <t>0–30 Days
31–60 Days
61–90 Days
91–120 Days
Over 120 Days</t>
        </is>
      </c>
    </row>
    <row r="6">
      <c r="A6" s="26" t="inlineStr">
        <is>
          <t>Section 4: Color legend</t>
        </is>
      </c>
      <c r="B6" s="32" t="inlineStr">
        <is>
          <t>Pale yellow indicates user entry. Pale blue indicates calculated values. Red and orange indicate items requiring attention. Green indicates a passed check.</t>
        </is>
      </c>
    </row>
    <row r="7">
      <c r="A7" s="26" t="inlineStr">
        <is>
          <t>Section 5: Data handling limitations</t>
        </is>
      </c>
      <c r="B7" s="33" t="inlineStr">
        <is>
          <t>Do not enter patient names, birth dates, diagnoses, member identifiers, medical record numbers, addresses, telephone numbers, or clinical notes.</t>
        </is>
      </c>
    </row>
    <row r="8">
      <c r="A8" s="26" t="inlineStr">
        <is>
          <t>Section 6: Blank-safe behavior</t>
        </is>
      </c>
      <c r="B8" s="32" t="inlineStr">
        <is>
          <t>Unused rows remain visually blank. Dashboard totals return zero when no qualifying records exist.</t>
        </is>
      </c>
    </row>
    <row r="9">
      <c r="A9" s="26" t="inlineStr">
        <is>
          <t>Section 7: Example data notice</t>
        </is>
      </c>
      <c r="B9" s="33" t="inlineStr">
        <is>
          <t>All record IDs, account IDs, clinics, payers, owners, and notes are fictional sample data.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2026-09-06T12:33:41Z</dcterms:created>
  <dcterms:modified xmlns:dcterms="http://purl.org/dc/terms/" xmlns:xsi="http://www.w3.org/2001/XMLSchema-instance" xsi:type="dcterms:W3CDTF">2026-09-06T12:33:44+00:00Z</dcterms:modified>
</cp:coreProperties>
</file>